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2"/>
  </bookViews>
  <sheets>
    <sheet name="BCD KT" sheetId="1" r:id="rId1"/>
    <sheet name="CONG NO" sheetId="2" state="hidden" r:id="rId2"/>
    <sheet name="KQKD" sheetId="3" r:id="rId3"/>
    <sheet name="Chi phi" sheetId="4" state="hidden" r:id="rId4"/>
    <sheet name="1" sheetId="5" r:id="rId5"/>
    <sheet name="2" sheetId="6" r:id="rId6"/>
    <sheet name="3" sheetId="7" r:id="rId7"/>
    <sheet name="4" sheetId="8" r:id="rId8"/>
    <sheet name="5" sheetId="9" r:id="rId9"/>
    <sheet name="6" sheetId="10" r:id="rId10"/>
    <sheet name="7" sheetId="11" r:id="rId11"/>
    <sheet name="8" sheetId="12" r:id="rId12"/>
    <sheet name="LCTT" sheetId="13" r:id="rId13"/>
    <sheet name="pplAI" sheetId="14" state="hidden" r:id="rId14"/>
    <sheet name="TSCDVH" sheetId="15" state="hidden" r:id="rId15"/>
    <sheet name="TSCDHH" sheetId="16" state="hidden" r:id="rId16"/>
    <sheet name="00000000" sheetId="17" state="hidden" r:id="rId17"/>
    <sheet name="XL4Poppy" sheetId="18" state="hidden" r:id="rId18"/>
  </sheets>
  <externalReferences>
    <externalReference r:id="rId21"/>
    <externalReference r:id="rId22"/>
    <externalReference r:id="rId23"/>
    <externalReference r:id="rId24"/>
    <externalReference r:id="rId25"/>
  </externalReferences>
  <definedNames>
    <definedName name="Document_array_18">{"Book1","QT VPCTY2003.xls"}</definedName>
    <definedName name="Documents_array_18">'XL4Poppy'!$B$1:$B$16</definedName>
    <definedName name="Documents_array">#REF!</definedName>
    <definedName name="ST">'[1]nkc'!$Q:$Q</definedName>
  </definedNames>
  <calcPr fullCalcOnLoad="1"/>
</workbook>
</file>

<file path=xl/comments1.xml><?xml version="1.0" encoding="utf-8"?>
<comments xmlns="http://schemas.openxmlformats.org/spreadsheetml/2006/main">
  <authors>
    <author/>
  </authors>
  <commentList>
    <comment ref="E36" authorId="0">
      <text>
        <r>
          <rPr>
            <b/>
            <sz val="8"/>
            <color indexed="8"/>
            <rFont val="Times New Roman"/>
            <family val="1"/>
          </rPr>
          <t xml:space="preserve">CONG THINH :
</t>
        </r>
        <r>
          <rPr>
            <sz val="8"/>
            <color indexed="8"/>
            <rFont val="Times New Roman"/>
            <family val="1"/>
          </rPr>
          <t>Gom: KCN: 172,533,565,643d; XL: 5,551,653,365</t>
        </r>
      </text>
    </comment>
    <comment ref="E49" authorId="0">
      <text>
        <r>
          <rPr>
            <b/>
            <sz val="8"/>
            <color indexed="8"/>
            <rFont val="Times New Roman"/>
            <family val="1"/>
          </rPr>
          <t xml:space="preserve">tnm:
</t>
        </r>
        <r>
          <rPr>
            <sz val="8"/>
            <color indexed="8"/>
            <rFont val="Times New Roman"/>
            <family val="1"/>
          </rPr>
          <t xml:space="preserve">Cong vao dau ky: 32,429,988,412d theo KLTTra </t>
        </r>
      </text>
    </comment>
    <comment ref="E74" authorId="0">
      <text>
        <r>
          <rPr>
            <b/>
            <sz val="8"/>
            <color indexed="8"/>
            <rFont val="Times New Roman"/>
            <family val="1"/>
          </rPr>
          <t xml:space="preserve">CONG THINH :
</t>
        </r>
        <r>
          <rPr>
            <sz val="8"/>
            <color indexed="8"/>
            <rFont val="Times New Roman"/>
            <family val="1"/>
          </rPr>
          <t>DL: 1,243,181,956; DV: 2,826,505,863; XL 499,902,994d</t>
        </r>
      </text>
    </comment>
    <comment ref="E76" authorId="0">
      <text>
        <r>
          <rPr>
            <b/>
            <sz val="8"/>
            <color indexed="8"/>
            <rFont val="Times New Roman"/>
            <family val="1"/>
          </rPr>
          <t xml:space="preserve">tnm:
</t>
        </r>
        <r>
          <rPr>
            <sz val="8"/>
            <color indexed="8"/>
            <rFont val="Times New Roman"/>
            <family val="1"/>
          </rPr>
          <t>Cong dau ky: 27,271,988,412d theo KLTTra</t>
        </r>
      </text>
    </comment>
    <comment ref="E104" authorId="0">
      <text>
        <r>
          <rPr>
            <b/>
            <sz val="8"/>
            <color indexed="8"/>
            <rFont val="Times New Roman"/>
            <family val="1"/>
          </rPr>
          <t xml:space="preserve">tnm:
</t>
        </r>
        <r>
          <rPr>
            <sz val="8"/>
            <color indexed="8"/>
            <rFont val="Times New Roman"/>
            <family val="1"/>
          </rPr>
          <t>Cong vao dau ky: 5,158,000,000ñ theo KLTtra</t>
        </r>
      </text>
    </comment>
  </commentList>
</comments>
</file>

<file path=xl/comments7.xml><?xml version="1.0" encoding="utf-8"?>
<comments xmlns="http://schemas.openxmlformats.org/spreadsheetml/2006/main">
  <authors>
    <author/>
  </authors>
  <commentList>
    <comment ref="D5" authorId="0">
      <text>
        <r>
          <rPr>
            <b/>
            <sz val="8"/>
            <color indexed="8"/>
            <rFont val="Times New Roman"/>
            <family val="1"/>
          </rPr>
          <t xml:space="preserve">tnm:
Cong them theo so hop nhat: 13,535,229,497
</t>
        </r>
      </text>
    </comment>
    <comment ref="D14" authorId="0">
      <text>
        <r>
          <rPr>
            <b/>
            <sz val="8"/>
            <color indexed="8"/>
            <rFont val="Times New Roman"/>
            <family val="1"/>
          </rPr>
          <t xml:space="preserve">tnm:
Cong them theo so hop nhat: 14,475,637,006
</t>
        </r>
      </text>
    </comment>
  </commentList>
</comments>
</file>

<file path=xl/sharedStrings.xml><?xml version="1.0" encoding="utf-8"?>
<sst xmlns="http://schemas.openxmlformats.org/spreadsheetml/2006/main" count="1401" uniqueCount="935">
  <si>
    <t>CÔNG TY CỔ PHẦN SẢN XUẤT KINH DOANH XNK DỊCH VỤ VÀ ĐẦU TƯ TÂN BÌNH</t>
  </si>
  <si>
    <t>Địa chỉ: 89 Lý Thường Kiệt, Phường 9, Quận Tân Bình, TP. Hồ Chí Minh</t>
  </si>
  <si>
    <t>BÁO CÁO TÀI CHÍNH HỢP NHẤT</t>
  </si>
  <si>
    <t>BAÛNG CAÂN ÑOÁI KEÁ TOAÙN HÔÏP NHAÁT</t>
  </si>
  <si>
    <t>Taïi thôøi ñieåm 30/09/2010</t>
  </si>
  <si>
    <t>**********</t>
  </si>
  <si>
    <t>TAØI SAÛN</t>
  </si>
  <si>
    <t>MAÕ SOÁ</t>
  </si>
  <si>
    <t>Thuyết 
minh</t>
  </si>
  <si>
    <t>SOÁ CUOÁI QUÝ</t>
  </si>
  <si>
    <t>SOÁ ÑAÀU NĂM</t>
  </si>
  <si>
    <t>A. TAØI SAÛN NGAÉN HAÏN :</t>
  </si>
  <si>
    <t>I. Tieàn vaø caùc khoaûn töông ñöông tieàn</t>
  </si>
  <si>
    <t>1./ Tieàn</t>
  </si>
  <si>
    <t>V.01</t>
  </si>
  <si>
    <t>2./ Caùc khoaûn töông ñöông tieàn</t>
  </si>
  <si>
    <t>II. Caùc khoaûn ñaàu tö Taøi chính ngaén haïn</t>
  </si>
  <si>
    <t>V.02</t>
  </si>
  <si>
    <t>1./ Ñaàu tö ngaén haïn</t>
  </si>
  <si>
    <t>2./ Döï phoøng giaûm giaù ñaàu tö ngaén haïn</t>
  </si>
  <si>
    <t>III. Caùc khoaûn phaûi thu ngaén haïn</t>
  </si>
  <si>
    <t>1./ Phaûi thu cuûa khaùch haøng</t>
  </si>
  <si>
    <t>2./ Traû tröôùc cho ngöôøi baùn</t>
  </si>
  <si>
    <t>3./ Phaûi thu noäi boä ngaén haïn</t>
  </si>
  <si>
    <t>4./  Phaûi thu theo tieán ñoä keá hoaïch hôïp ñoàng xaây döïng</t>
  </si>
  <si>
    <t>5./ Caùc khoaûn phaûi thu khaùc</t>
  </si>
  <si>
    <t>V.03</t>
  </si>
  <si>
    <t>6./ Döï phoøng phaûi thu ngaén haïn khoù ñoøi</t>
  </si>
  <si>
    <t>IV. Haøng toàn kho</t>
  </si>
  <si>
    <t>V.04</t>
  </si>
  <si>
    <t>1./ Haøng toàn kho</t>
  </si>
  <si>
    <t>2./ Döï phoøng giaûm giaù haøng toàn kho</t>
  </si>
  <si>
    <t>V. Taøi saûn ngaén haïn khaùc</t>
  </si>
  <si>
    <t>1./ Chi phí traû tröôùc ngaén haïn</t>
  </si>
  <si>
    <t>2./ Thueá GTGT ñöôïc khaáu tröø</t>
  </si>
  <si>
    <t>3./ Thueá vaø caùc khoaûn phaûi thu Nhaø nöôùc</t>
  </si>
  <si>
    <t>V.05</t>
  </si>
  <si>
    <t>4./ Taøi saûn ngaén haïn khaùc</t>
  </si>
  <si>
    <t>B. TAØI SAÛN DAØI HAÏN</t>
  </si>
  <si>
    <t>I. Caùc khoaûn phaûi thu daøi haïn</t>
  </si>
  <si>
    <t>1./ Phaûi thu daøi haïn cuûa khaùch haøng</t>
  </si>
  <si>
    <t>2./ Voán kinh doanh cuûa ñôn vò tröïc thuoäc</t>
  </si>
  <si>
    <t xml:space="preserve">3./ Phaûi thu daøi haïn noäi boä </t>
  </si>
  <si>
    <t>V.06</t>
  </si>
  <si>
    <t>4./ Phaûi thu daøi haïn khaùc</t>
  </si>
  <si>
    <t>V.07</t>
  </si>
  <si>
    <t>5./ Döï phoøng phaûi thu daøi haïn khoù ñoøi</t>
  </si>
  <si>
    <t>II. Taøi saûn coá ñònh</t>
  </si>
  <si>
    <t>1./ Taøi saûn coá ñònh höõu hình</t>
  </si>
  <si>
    <t>V.08</t>
  </si>
  <si>
    <t>* Nguyeân giaù</t>
  </si>
  <si>
    <t>* Giaù trò hao moøn luõy keá</t>
  </si>
  <si>
    <t>2./ Taøi saûn coá ñònh thueâ Taøi chính</t>
  </si>
  <si>
    <t>V.09</t>
  </si>
  <si>
    <t>3./ Taøi saûn coá ñònh voâ hình</t>
  </si>
  <si>
    <t>V.10</t>
  </si>
  <si>
    <t>4./ Chi phí xaây döïng cô baûn dôû dang</t>
  </si>
  <si>
    <t>V.11</t>
  </si>
  <si>
    <t>III. Baát ñoäng saûn ñaàu tö</t>
  </si>
  <si>
    <t>V.12</t>
  </si>
  <si>
    <t>IV. Caùc khoaûn ñaàu tö Taøi chính daøi haïn</t>
  </si>
  <si>
    <t>1./ Ñaàu tö vaøo coâng ty con</t>
  </si>
  <si>
    <t>2./ Ñaàu tö vaøo coâng ty lieân keát, lieân doanh</t>
  </si>
  <si>
    <t>3./ Ñaàu tö daøi haïn khaùc</t>
  </si>
  <si>
    <t>V.13</t>
  </si>
  <si>
    <t>4./ Döï phoøng giaûm giaù ñaàu tö taøi chính daøi haïn</t>
  </si>
  <si>
    <t>V. Taøi saûn daøi haïn khaùc</t>
  </si>
  <si>
    <t>1./ Chi phí traû tröôùc daøi haïn</t>
  </si>
  <si>
    <t>V.14</t>
  </si>
  <si>
    <t>2./ Taøi saûn thueá thu nhaäp hoaõn laïi</t>
  </si>
  <si>
    <t>V.21</t>
  </si>
  <si>
    <t>3./ Taøi saûn daøi haïn khaùc</t>
  </si>
  <si>
    <t>Toång coäng taøi saûn</t>
  </si>
  <si>
    <t>NGUOÀN VOÁN</t>
  </si>
  <si>
    <t>A. NÔÏ PHAÛI TRAÛ</t>
  </si>
  <si>
    <t>I. Nôï ngaén haïn</t>
  </si>
  <si>
    <t>1./ Vay vaø nôï ngaén haïn</t>
  </si>
  <si>
    <t>V.15</t>
  </si>
  <si>
    <t>2./ Phaûi traû cho ngöôøi baùn</t>
  </si>
  <si>
    <t>3./ Ngöôøi mua traû tieàn tröôùc</t>
  </si>
  <si>
    <t>4./ Thueá vaø caùc khoaûn phaûi noäp Nhaø nöôùc</t>
  </si>
  <si>
    <t>V.16</t>
  </si>
  <si>
    <t>5./ Phaûi traû ngöôøi lao ñoäng</t>
  </si>
  <si>
    <t>6./ Chi phí phaûi traû</t>
  </si>
  <si>
    <t>V.17</t>
  </si>
  <si>
    <t>7./ Phaûi traû noäi boä</t>
  </si>
  <si>
    <t>8./ Phaûi traû theo tieán ñoä keá hoaïch hôïp ñoàng xaây döïng</t>
  </si>
  <si>
    <t>9./ Caùc khoaûn phaûi traû, phaûi noäp ngaén haïn khaùc</t>
  </si>
  <si>
    <t>V.18</t>
  </si>
  <si>
    <t>10./ Döï phoøng phaûi traû ngaén haïn</t>
  </si>
  <si>
    <t>11/ Quyõ khen thöôûng - phuùc lôïi</t>
  </si>
  <si>
    <t>II. Nôï daøi haïn</t>
  </si>
  <si>
    <t>1./ Phaûi traû daøi haïn ngöôøi baùn</t>
  </si>
  <si>
    <t>2./ Phaûi traû daøi haïn noäi boä</t>
  </si>
  <si>
    <t>V.19</t>
  </si>
  <si>
    <t>3./  Phaûi traû daøi haïn khaùc</t>
  </si>
  <si>
    <t>4./ Vay vaø nôï daøi haïn</t>
  </si>
  <si>
    <t>V.20</t>
  </si>
  <si>
    <t>5./ Thueá thu nhaäp hoaõn laïi phaûi traû</t>
  </si>
  <si>
    <t>6./ Döï phoøng trôï caáp maát vieäc laøm</t>
  </si>
  <si>
    <t>7./ Döï phoøng phaûi traû daøi haïn</t>
  </si>
  <si>
    <t>8/ Doanh thu chöa thöïc hieän</t>
  </si>
  <si>
    <t>9/ Quyõ phaùt trieånkhoa hoïc vaø coâng ngheä</t>
  </si>
  <si>
    <t>B. VOÁN CHUÛ SÔÛ HÖÕU</t>
  </si>
  <si>
    <t>I. Voán chuû sôû höõu</t>
  </si>
  <si>
    <t>V.22</t>
  </si>
  <si>
    <t>1./ Voán ñaàu tö cuûa chuû sôû höõu</t>
  </si>
  <si>
    <t>2./ Thaëng dö voán coå phaàn</t>
  </si>
  <si>
    <t>3./ Voán khaùc cuûa chuû sôû höõu</t>
  </si>
  <si>
    <t>4./ Coå phieáu Quyõ</t>
  </si>
  <si>
    <t>5./ Cheânh leäch ñaùnh giaù laïi taøi saûn</t>
  </si>
  <si>
    <t>6./ Cheânh leäch tyû giaù hoái ñoaùi</t>
  </si>
  <si>
    <t>7./ Quyõ ñaàu tö phaùt trieån</t>
  </si>
  <si>
    <t>8./ Quyõ döï phoøng taøi chính</t>
  </si>
  <si>
    <t>9./ Quyõ khaùc thuoäc voán chuû sôû höõu</t>
  </si>
  <si>
    <t>10./ Lôïi nhuaän sau thueá chöa phaân phoái</t>
  </si>
  <si>
    <t>11./ Nguoàn voán ñaàu tö XDCB</t>
  </si>
  <si>
    <t>12/ Quyõ hoã trôï saép xeáp doanh nghieäp</t>
  </si>
  <si>
    <t>II. Nguoàn kinh phí, quõy khaùc</t>
  </si>
  <si>
    <t>1./ Quõy khen thöôûng vaø phuùc lôïi</t>
  </si>
  <si>
    <t>2./ Nguoàn kinh phí</t>
  </si>
  <si>
    <t>V.23</t>
  </si>
  <si>
    <t>3./ Nguoàn kinh phí ñaõ hình thaønh TSCÑ</t>
  </si>
  <si>
    <t>Toång coäng nguoàn voán</t>
  </si>
  <si>
    <t xml:space="preserve">   Ngöôøi laäp bieåu                             Keá toaùn tröôûng                     Giaùm ñoác</t>
  </si>
  <si>
    <t xml:space="preserve">  Haø Thò Thu Thaûo</t>
  </si>
  <si>
    <t>BAÛNG THUYEÁT MINH SOÁ DÖ COÂNG NÔÏ</t>
  </si>
  <si>
    <t>Ñaàu naêm</t>
  </si>
  <si>
    <t>NAÊM 2007</t>
  </si>
  <si>
    <t>* SOÁ DÖ NÔÏ TAØI KHOAÛN 331: THANH TOAÙN VÔÙI NGÖÔØI BAÙN</t>
  </si>
  <si>
    <t>Laø soá caán tröø giöaõ hai khoaûn:</t>
  </si>
  <si>
    <t>TOÅNG DÖ COÙ TK 331</t>
  </si>
  <si>
    <t xml:space="preserve">             Coâng ty nôï khaùch haøng - nôï ngaén haïn</t>
  </si>
  <si>
    <t>Coâng ty nôï caùc ñôn vò khaùch haøng</t>
  </si>
  <si>
    <t>Xí Nghieäp Ñaàu Loïc</t>
  </si>
  <si>
    <t>Khu Coâng Nghieäp</t>
  </si>
  <si>
    <t xml:space="preserve">             Coâng ty nôï khaùch haøng - nôï daøi haïn</t>
  </si>
  <si>
    <t>TOÅNG DÖ NÔÏ TK 331</t>
  </si>
  <si>
    <t xml:space="preserve">               Caùc Ñôn vò khaùch haøng nôï Coâng ty - Nôï ngaén haïn</t>
  </si>
  <si>
    <t>Caùc ñôn vò khaùch haøng nôï Coâng ty</t>
  </si>
  <si>
    <t xml:space="preserve">               Caùc Ñôn vò khaùch haøng nôï Coâng ty - Nôï daøi haïn</t>
  </si>
  <si>
    <t>* SOÁ DÖ COÙ TAØI KHOAÛN 131 : THANH TOAÙN VÔÙI NGÖÔØI MUA</t>
  </si>
  <si>
    <t>TOÅNG DÖ NÔÏ TK 131</t>
  </si>
  <si>
    <t xml:space="preserve">              Caùc Ñôn vò khaùch haøng nôï Coâng ty - Nôï daøi haïn</t>
  </si>
  <si>
    <t>TOÅNG DÖ COÙ TK 131</t>
  </si>
  <si>
    <t xml:space="preserve">             Coâng ty nôï khaùch haøng</t>
  </si>
  <si>
    <t xml:space="preserve">* SOÁ DÖ TAØI KHOAÛN  3388 : PHAÛI TRAÛ KHAÙC </t>
  </si>
  <si>
    <t>TOÅNG SOÁ DÖ COÙ TK 3388</t>
  </si>
  <si>
    <t>TOÅNG SOÁ DÖ NÔÏ TK: 3388</t>
  </si>
  <si>
    <t xml:space="preserve">* SOÁ DÖ TAØI KHOAÛN 1388 : PHAÛI THU KHAÙC </t>
  </si>
  <si>
    <t>TOÅNG SOÁ DÖ NÔÏ TK: 1388</t>
  </si>
  <si>
    <t>TOÅNG SOÁ DÖ COÙ TK: 1388</t>
  </si>
  <si>
    <t xml:space="preserve">* SOÁ DÖ TAØI KHOAÛN  3387 : DOANH THU NHAÄN TRÖÔÙC </t>
  </si>
  <si>
    <t>TOÅNG SOÁ DÖ COÙ TK 3387</t>
  </si>
  <si>
    <t>TOÅNG SOÁ DÖ NÔÏ TK: 3387</t>
  </si>
  <si>
    <t xml:space="preserve">                                                    Taân Bình, ngaøy 11/10/2006</t>
  </si>
  <si>
    <t xml:space="preserve">                                                   Ngöôøi laäp bieåu</t>
  </si>
  <si>
    <t xml:space="preserve">                                                   Haø Thò Thu Thaûo</t>
  </si>
  <si>
    <t>KEÁT QUAÛ HOAÏT ÑOÄNG KINH DOANH HÔÏP NHAÁT</t>
  </si>
  <si>
    <t xml:space="preserve">Quyù 4 cuûa naêm taøi chính keát thuùc vaøo ngaøy 30/09/2010 </t>
  </si>
  <si>
    <t>Ñôn vò tính: VNÑ</t>
  </si>
  <si>
    <t>Chæ tieâu</t>
  </si>
  <si>
    <t>Maõ soá</t>
  </si>
  <si>
    <t>Quyù 4</t>
  </si>
  <si>
    <t>Luyõ keá töø ñaàu naêm ñeán cuoái quyù naøy</t>
  </si>
  <si>
    <t>Naêm nay</t>
  </si>
  <si>
    <t>Naêm tröôùc</t>
  </si>
  <si>
    <t>1. Doanh thu baùn haøng vaø cung caáp dòch vuï</t>
  </si>
  <si>
    <t>01</t>
  </si>
  <si>
    <t>VI.25</t>
  </si>
  <si>
    <t>2. Caùc khoaûn giaûm tröø doanh thu</t>
  </si>
  <si>
    <t>02</t>
  </si>
  <si>
    <t>3. Doanh thu thuaàn veà baùn haøng vaø cung caáp dòch vuï (10=01-02)</t>
  </si>
  <si>
    <t>10</t>
  </si>
  <si>
    <t>4. Giaù voán haøng baùn</t>
  </si>
  <si>
    <t>11</t>
  </si>
  <si>
    <t>VI.27</t>
  </si>
  <si>
    <t>5. Lôïi nhuaän goäp veà baùn haøng vaø cung caáp dòch vuï (20=10-11)</t>
  </si>
  <si>
    <t>20</t>
  </si>
  <si>
    <t>6. Doanh thu hoaït ñoäng taøi chính</t>
  </si>
  <si>
    <t>21</t>
  </si>
  <si>
    <t>VI.26</t>
  </si>
  <si>
    <t>7. Chi phí taøi chính</t>
  </si>
  <si>
    <t>22</t>
  </si>
  <si>
    <t>VI.28</t>
  </si>
  <si>
    <t xml:space="preserve">    Trong ñoù: chi phí laõi vay</t>
  </si>
  <si>
    <t>23</t>
  </si>
  <si>
    <t>8. Chi phí baùn haøng</t>
  </si>
  <si>
    <t>24</t>
  </si>
  <si>
    <t>9. Chi phí quaûn lyù doanh nghieäp</t>
  </si>
  <si>
    <t>25</t>
  </si>
  <si>
    <t>10. Lôïi nhuaän thuaàn töø hoaït ñoäng kinh doanh [=20+(21-22)-(24+25)]</t>
  </si>
  <si>
    <t>30</t>
  </si>
  <si>
    <t>11. Thu nhaäp khaùc</t>
  </si>
  <si>
    <t>31</t>
  </si>
  <si>
    <t>12. Chi phí khaùc</t>
  </si>
  <si>
    <t>32</t>
  </si>
  <si>
    <t>13. Lôïi nhuaän khaùc (40 = 31 -32)</t>
  </si>
  <si>
    <t>40</t>
  </si>
  <si>
    <t>14. Phaàn lôïi nhuaän hoaëc loã trong coâng taùc lieân keát, lieân doanh</t>
  </si>
  <si>
    <t xml:space="preserve">15. Toång lôïi nhuaän keá toaùn tröôùc thueá (50 = 30 + 40)  </t>
  </si>
  <si>
    <t>50</t>
  </si>
  <si>
    <t xml:space="preserve">     Trong ñoù: </t>
  </si>
  <si>
    <t xml:space="preserve">        - Coå töùc ñaõ chòu thueá</t>
  </si>
  <si>
    <t xml:space="preserve">        - LN coâng traùi</t>
  </si>
  <si>
    <t xml:space="preserve">        - LN kinh doanh</t>
  </si>
  <si>
    <t>16. Chi phí thueá thu nhaäp doanh nghieäp hieän haønh</t>
  </si>
  <si>
    <t>51</t>
  </si>
  <si>
    <t>VI.30</t>
  </si>
  <si>
    <t>17. Chi phí thueá thu nhaäp doanh nghieäp hoaõn laïi</t>
  </si>
  <si>
    <t>52</t>
  </si>
  <si>
    <t>18. Lôïi nhuaän sau thueá TNDN (= 50 - 51 - 52)</t>
  </si>
  <si>
    <t>60</t>
  </si>
  <si>
    <t>19. Laõi cô baûn treân coå phieáu</t>
  </si>
  <si>
    <t>70</t>
  </si>
  <si>
    <t>Taân Bình, ngaøy 13/03/2007</t>
  </si>
  <si>
    <t xml:space="preserve">   Ngöôøi laäp bieåu                                   Keá toaùn tröôûng</t>
  </si>
  <si>
    <t>Toång Giaùm ñoác</t>
  </si>
  <si>
    <t xml:space="preserve"> Haø Thò Thu Thaûo</t>
  </si>
  <si>
    <t>Ghi chuù:</t>
  </si>
  <si>
    <t xml:space="preserve">Nieân ñoä taøi chính cuûa Coâng ty Tanimex baét ñaàu töø  ngaøy 01 thaùng 09 naêm tröôùc vaø keát thuùc vaøo 30 thaùng 09 naêm sau (12 thaùng). Rieâng naêm 2009 laø naêm ñaàu tieân chuyeån ñoåi nieân ñoä, </t>
  </si>
  <si>
    <t>neân nieân ñoä taøi chính cuûa naêm 2009 chæ coù 9 thaùng töø 01/01/2009 ñeán 30/09/2009 (khoâng coù quyù 4). Vì vaäy soá lieäu so saùnh so cuûa cuøng kyø naêm tröôùc khoâng coù.</t>
  </si>
  <si>
    <t>TOÅNG HÔÏP CHI PHÍ 2005</t>
  </si>
  <si>
    <t>Noäi dung chi phí</t>
  </si>
  <si>
    <t>Coâng ty</t>
  </si>
  <si>
    <t>BTVTAØU</t>
  </si>
  <si>
    <t>X2</t>
  </si>
  <si>
    <t>XÑG</t>
  </si>
  <si>
    <t>CHKD</t>
  </si>
  <si>
    <t>Ñaàu Loïc</t>
  </si>
  <si>
    <t>XNDV</t>
  </si>
  <si>
    <t>XNXL</t>
  </si>
  <si>
    <t>KCN</t>
  </si>
  <si>
    <t>Toång coäng</t>
  </si>
  <si>
    <t>1. Chi phí nguyeân lieäu, vaät lieäu</t>
  </si>
  <si>
    <t>2. Chi phí nhaân coâng</t>
  </si>
  <si>
    <t>löông</t>
  </si>
  <si>
    <t xml:space="preserve">  - Tieàn löông</t>
  </si>
  <si>
    <t>côm</t>
  </si>
  <si>
    <t xml:space="preserve">  - Tieàn côm</t>
  </si>
  <si>
    <t>BH</t>
  </si>
  <si>
    <t xml:space="preserve">  - Trích BHXH</t>
  </si>
  <si>
    <t>KH</t>
  </si>
  <si>
    <t xml:space="preserve">  - Trích BHYT</t>
  </si>
  <si>
    <t>CP DV</t>
  </si>
  <si>
    <t xml:space="preserve">  - Trích KPCÑ</t>
  </si>
  <si>
    <t>CP khaùc</t>
  </si>
  <si>
    <t>3. Chi phí khaáu hao TSCÑ</t>
  </si>
  <si>
    <t>4. Chi phí dòch vuï mua ngoaøi</t>
  </si>
  <si>
    <t>5. Chi phí khaùc baèng tieàn</t>
  </si>
  <si>
    <t>Chi phí baùn haøng naêm  2005</t>
  </si>
  <si>
    <t>Tieàn löông</t>
  </si>
  <si>
    <t>Côm</t>
  </si>
  <si>
    <t>Trích BHXH</t>
  </si>
  <si>
    <t>Trích BHYT</t>
  </si>
  <si>
    <t>Trích KPCÑ</t>
  </si>
  <si>
    <t>Vaät lieäu bao bì</t>
  </si>
  <si>
    <t>Chi phí duïng cuï ñoà duøng</t>
  </si>
  <si>
    <t>Thueá phí vaø leä phí</t>
  </si>
  <si>
    <t>Chi phí khaáu hao</t>
  </si>
  <si>
    <t>Chi phí dòch vuï thueâ ngoaøi</t>
  </si>
  <si>
    <t>giaûm KCN 4500000</t>
  </si>
  <si>
    <t>Chi phí khaùc baèng tieàn</t>
  </si>
  <si>
    <t>Thueâ ñaát</t>
  </si>
  <si>
    <t>Phí duy tu</t>
  </si>
  <si>
    <t>Hao huït</t>
  </si>
  <si>
    <t>Chi phí chôø KC 1422</t>
  </si>
  <si>
    <t>Döï phoøng</t>
  </si>
  <si>
    <t>Baùo caùo chi phí quaûn lyù doanh nghieäp naêm 2005</t>
  </si>
  <si>
    <t xml:space="preserve">Tieàn löông </t>
  </si>
  <si>
    <t>Khaáu hao TSCÑ</t>
  </si>
  <si>
    <t>Chi phí dòch vuï mua ngoaøi</t>
  </si>
  <si>
    <t>Chi phí baèng tieàn</t>
  </si>
  <si>
    <t>Trong ñoù traû laõi tieàn vay</t>
  </si>
  <si>
    <t>THUYEÁT MINH BAÙO CAÙO TAØI CHÍNH</t>
  </si>
  <si>
    <t>I. Ñaëc ñieåm hoaït ñoäng cuûa doanh nghieäp</t>
  </si>
  <si>
    <t xml:space="preserve">     1 Hình thöùc sôû höõu voán: Coâng ty coå phaàn</t>
  </si>
  <si>
    <t xml:space="preserve">     2 Lónh vöïc kinh doanh: saûn xuaát, kinh doanh, xuaát nhaäp khaåu, dòch vuï, ñaàu tö.</t>
  </si>
  <si>
    <t xml:space="preserve">     3 Ngaønh ngheà kinh doanh: Saûn xuaát haøng coâng nghieäp, tieåu thuû coâng ngieäp, noâng laâm thuûy haûi saûn; nhaäp khaåu nguyeân </t>
  </si>
  <si>
    <t xml:space="preserve">        lieäu vaät tö, maùy moùc thieät bò, vaät lieäu xaây döïng…; Dòch vuï, nhaø haøng khaùch saïn, du lòch; Ñaàu tö xaây döïng vaø kinh doanh </t>
  </si>
  <si>
    <t xml:space="preserve">        cô sôû haï taàng khu coâng nghieäp,SX vaø mua baùn thuoác laù ñieáu; Dòch vuï phuïc vuï caùc doanh nghieäp; kinh doanh cho thueâ </t>
  </si>
  <si>
    <t xml:space="preserve">       kho xöôûng, nhaø, caên hoä chung cö; gia coâng quaàn aùo kimono xuaát khaåu; Thi coâng xaây döïng caùc coâng trình; saûn xuaát  vaø</t>
  </si>
  <si>
    <t xml:space="preserve">       gia coâng khung keùo theùp, caùc saûn phaåm cô khí; Dòch vuï theå duïc theå thao, vaän chuyeån haøng hoaù; kinh doanh vaät tö phuïc </t>
  </si>
  <si>
    <t xml:space="preserve">       vuï nuoâi troàng thuõy saûn, troàng röøng... </t>
  </si>
  <si>
    <t xml:space="preserve">    4 Ñaëc ñieåm hoaït ñoäng cuûa doanh nghieäp trong naêm taøi chính co aûnh höôûng ñeán baùo caùo taøi chính: </t>
  </si>
  <si>
    <t>II. Kyø keá toaùn naêm, ñôn vò tieàn teä söû duïng trong keá toaùn</t>
  </si>
  <si>
    <t xml:space="preserve">     1 Kyø keá toaùn naêm: baét ñaáu töø ngaøy 01/10/2009 ñeán ngaøy 30/09/2010</t>
  </si>
  <si>
    <t xml:space="preserve">     2 Ñôn vò tieàn teä söû duïng trong keá toaùn: Tieàn ñoàng Vieät Nam</t>
  </si>
  <si>
    <t>III. Chuaån möïc vaø keá toaùn aùp duïng</t>
  </si>
  <si>
    <t xml:space="preserve">      1. Cheá ñoä keá toaùn aùp duïng: Cheá ñoä keá toaùn doanh nghieäp</t>
  </si>
  <si>
    <t xml:space="preserve">      2. Tuyeân boá veà vieäc tuaân thuû chuaån möïc keá toaùn vaø cheá ñoä keá toaùn: Baùo caùo taøi chính ñaõ ñöôïc laäp vaø trình baøy phuø hôïp</t>
  </si>
  <si>
    <t xml:space="preserve">        vôùi caùc chuaån möïc vaø cheá ñoä keá toaùn Vieät Nam.</t>
  </si>
  <si>
    <t xml:space="preserve">      3. Hình thöùc keá toaùn aùp duïng: Chöùng töø ghi soå treân maùy vi tính</t>
  </si>
  <si>
    <t>IV. Caùc chính saùch  keá toaùn aùp duïng</t>
  </si>
  <si>
    <t xml:space="preserve">     1. Caùc nguyeân taéc ghi nhaän caùc khoaûn tieàn vaø töông ñöông tieàn: Theo nguiyeân taéc soá phaùt sinh</t>
  </si>
  <si>
    <t xml:space="preserve">      Phöông phaùp chuyeån ñoåi caùc ñoàng tieàn khaùc ra ñoàng tieàn söû duïng trong keá toaùn: Ñoàng vieät Nam</t>
  </si>
  <si>
    <t xml:space="preserve">     2. Nguyeân taéc ghi nhaän haøng toàn kho</t>
  </si>
  <si>
    <t xml:space="preserve">           - Nguyeân taéc ghi nhaän haøng toàn kho:Ghi nhaän theo giaù goác</t>
  </si>
  <si>
    <t xml:space="preserve">           - Phöông phaùp tính giaù trò haøng toàn kho: Bình quaân gia quyeàn</t>
  </si>
  <si>
    <t xml:space="preserve">           - Phöông phaùp haïch toaùn haøng toàn kho: Phöông phaùp keâ khai thöôøng xuyeân.</t>
  </si>
  <si>
    <t xml:space="preserve">           - Phöông phaùp laäp döï phoøng giaûm giaù haøng toàn kho:</t>
  </si>
  <si>
    <t xml:space="preserve">    3. Nguyeân taéc ghi nhaän vaø khaáu hao TSCÑ vaø baát ñoäng saûn ñaàu tö:</t>
  </si>
  <si>
    <t xml:space="preserve">            - Nguyeân taéc ghi nhaän TSCÑ (höõu hình, voâ hình, thueâ taøi chính): Nguyeân gía. Trong Baûng Caân ñoái keá toaùn ñöôïc phaûn </t>
  </si>
  <si>
    <t xml:space="preserve">              aùnh theo 3 chæ tieâu : Nguyeân giaù;; hao moøn luõy keá, giaù trò coøn laïi.</t>
  </si>
  <si>
    <t xml:space="preserve">            - Phöông phaùp khaáu hao TSCÑ (höõu hình, voâ hình, thueâ taøi chính): Theo ñöôøng thaúng</t>
  </si>
  <si>
    <t xml:space="preserve">     4. Nguyeân taéc ghi nhaän vaø khaáu hao baát ñoäng saûn ñaàu tö:</t>
  </si>
  <si>
    <t xml:space="preserve">            - Nguyeân taéc ghi nhaän baát ñoäng saûn ñaàu tö: </t>
  </si>
  <si>
    <t xml:space="preserve">            - Phöông phaùp khaáu hao baát ñoäng saûn ñaàu tö: Theo phöông phaùp ñöôønh thaúng</t>
  </si>
  <si>
    <t xml:space="preserve">    5. Nguyeân taéc ghi nhaän caùc khoaûn ñaàu tö taøi chính</t>
  </si>
  <si>
    <t xml:space="preserve">            - Caùc khoaûn ñaàu tö vaøo coâng ty con, coâng ty lieân keát, voán goùp vaøo cô sôû kinh doanh ñoàng kieåm soaùt</t>
  </si>
  <si>
    <t xml:space="preserve">            - Caùc khoaûn ñaàu tö chöùng khoaùn ngaén haïn: Theo giaù goác</t>
  </si>
  <si>
    <t xml:space="preserve">            - Caùc khoaûn ñaàu tö ngaén haïn, daøi haïn khaùc: Theo giaù goác</t>
  </si>
  <si>
    <t xml:space="preserve">            - Phöông phaùp laäp döï phoøng giaûm giaù ñaàu tö ngaén haïn, daøi haïn: Ñôn vò khoâng laäp döï phoøng cho caùc khoaûn ñaàu tö naøy</t>
  </si>
  <si>
    <t xml:space="preserve">    6. Nguyeân taéc ghi nhaän vaø voán hoaù caùc khoaûn chi phí ñi vay</t>
  </si>
  <si>
    <t xml:space="preserve">            - Nguyeân taéc ghi nhaän chi phí ñi vay: Theo soá thöïc teá phat sinh khi  coù ñuû ñieàu kieän theo chuaån möïc soá 16" Chi phí ñi vay"</t>
  </si>
  <si>
    <t xml:space="preserve">            - Tyû leä voán hoaù ñöôïc söû duïng ñeå xaùc ñònh chi phí ñi vay ñöôïc voán hoaù trong kyø</t>
  </si>
  <si>
    <t xml:space="preserve">     7. Nguyeân taéc ghi nhaän vaø voán hoaù caùc khoaûn chi phí khaùc:</t>
  </si>
  <si>
    <t xml:space="preserve">            - Chi phí traû tröôùc: Ñöôïc ghi nhaän khi caùc nghieäp vuï phaùt sinh hoaøn thaønh coù chöùng töø ñaày ñuû  </t>
  </si>
  <si>
    <t xml:space="preserve">            - Chi phí khaùc</t>
  </si>
  <si>
    <t xml:space="preserve">            - Phöông phaùp phaân boå chi phí traû tröôùc: Theo phöông phaùp ñöôøng thaúng</t>
  </si>
  <si>
    <t xml:space="preserve">            - Phöông phaùp vaø thôøi gian phaân boå lôïi theá thöông mai: Theo quy ñònh cuûa chuaån möïc keá toaùn soá 11 " Hôïp nhaát </t>
  </si>
  <si>
    <t xml:space="preserve">             kinh doanh"</t>
  </si>
  <si>
    <t xml:space="preserve">   8. Nguyeân taéc ghi nhaän chi phí phaûi traû</t>
  </si>
  <si>
    <t xml:space="preserve">   9. Nguyeân taéc vaø phöông phaùp ghi nhaän caùc khoaûn döï phoøng phaûi traû: Khoâng phaùt sinh</t>
  </si>
  <si>
    <t xml:space="preserve">   10. Nguyeân taéc ghi nhaän voán chuû sôû höõu</t>
  </si>
  <si>
    <t xml:space="preserve">            - Nguyeân taéc ghi nhaän voán ñaàu tö cuûa chuû sôû höõu, thaëng dö voán coå phaàn, voán khaùc cuûa chuû sôû höõu: Ñöôïc ghi nhaän </t>
  </si>
  <si>
    <t xml:space="preserve">              theo soá voán thöïc goùp cuûa chuû sôû höõu</t>
  </si>
  <si>
    <t xml:space="preserve">            - Nguyeân taéc ghi nhaän cheânh leäch ñaùnh giaù laïi taøi saûn: Ñöôïc ghi nhaän treân cô sôû TSCÑ ñöôïc ñaùnh giaù laïi ñeå xaùc </t>
  </si>
  <si>
    <t xml:space="preserve">              ñònh giaù trò coå phaàn hoaù doanh nghieäp Nhaø nöôùc</t>
  </si>
  <si>
    <t xml:space="preserve">            - Nguyeân taéc ghi nhaän cheânh leäch tyû giaù: laø soá cheânh leäch theo tyû gia thöïc teá taïi thôøi ñieåm ghi nhaän </t>
  </si>
  <si>
    <t xml:space="preserve">            - Nguyeân taéc ghi nhaän lôïi nhuaän chöa phaân phoái: Laø laõi töø caùc hoaït ñoäng cuûa doanh nghieäp (-) tröø chi phí thueá thu </t>
  </si>
  <si>
    <t xml:space="preserve">               nhaäp doanh nghieäp haønh</t>
  </si>
  <si>
    <t xml:space="preserve">    11. Nguyeân taéc vaø phöông phaùp ghi nhaän doanh thu:</t>
  </si>
  <si>
    <t xml:space="preserve">            - Doanh thu baùn haøng: Tuaân thu 5 ñieàu kieän ghi nhaän doanh thu theo quy ñònh taïi chuaån möïc keá toaùn soá 14 "Doanh </t>
  </si>
  <si>
    <t xml:space="preserve">              thu vaø thu nhaäp khaùc"; Caùc khoaûn nhaän tröôùc cuûa khaùch haøng khoâng phaûi laø doanh thu trong kyø.</t>
  </si>
  <si>
    <t xml:space="preserve">            - Doanh thu cung caáp dòch vuï: Tuaân thuû 4 ñieàu kieän ghi nhaän doanh thu theo chuaån möïc keá toaùn soá 14 "Doanh thu </t>
  </si>
  <si>
    <t xml:space="preserve">              vaø thu nhaäp khaùc";</t>
  </si>
  <si>
    <t xml:space="preserve">            - Doanh thu hoaït ñoäng taøi chính: Tuaân thuû 2 ñieàu kieän ghi nhaän doanh thu theo chuaån möïc keá toaùn soá 14 "Doanh thu </t>
  </si>
  <si>
    <t xml:space="preserve">            - Doanh thu hôïp ñoàng xaây döïng: aên cöù vaøo giaù trò nghieäm thu, khoái löôïng töøng ñôït vaø giaù trò quyeát toaùn, kieåm toan </t>
  </si>
  <si>
    <t xml:space="preserve">              töøng coâng trình</t>
  </si>
  <si>
    <t xml:space="preserve">   12. Nguyeân taéc vaø phöông phaùp ghi nhaän chi phí taøi chính: Soá lieäu treân baùo caùo caùo taøi chính laø toång chi phí taøi chính </t>
  </si>
  <si>
    <t xml:space="preserve">             phaùt sinh trong kyø.</t>
  </si>
  <si>
    <t xml:space="preserve">   13. Nguyeân taéc vaø phöông phaùp ghi nhaän chi phí thueá thu nhaäp doanh nghieäp hieän haønh, chi phí thueá thu nhaäp doanh</t>
  </si>
  <si>
    <t xml:space="preserve">             nghieäp hoaõn laïi: Chi phí thueá TNDN hieän haønh ñöôïc xaùc ñònh treân cô sôû thu nhaäp chòu thueá vaø thueá suaát thueá TNDN</t>
  </si>
  <si>
    <t xml:space="preserve">             trong naêm hieän haønh.</t>
  </si>
  <si>
    <t xml:space="preserve">   14. Caùc nghieäp vuï döï phoøng ruûi ro hoái ñoaùi: Caùc khoaûn muïc tieàn coù goác ngoaïi teä ñöôïc ñaùnh giaù laïi theo tyû giaù giao dòch </t>
  </si>
  <si>
    <t xml:space="preserve">            bình quaân lieân ngaân haøng do Ngaân haøng Nhaø nöôùc Vieät nam coâng boá.</t>
  </si>
  <si>
    <t xml:space="preserve">   15. Caùc nguyeân taéc vaø phöông phaùp keá toaùn khaùc</t>
  </si>
  <si>
    <t>V.</t>
  </si>
  <si>
    <t xml:space="preserve">Thoâng tin boå sung cho caùc khoaûn muïc trình baøy trong baûng keá caân ñoái keá toaùn </t>
  </si>
  <si>
    <t>1- Tieàn</t>
  </si>
  <si>
    <t>Cuoái kyø</t>
  </si>
  <si>
    <t>Ñaàu kyø</t>
  </si>
  <si>
    <t xml:space="preserve">- Tieàn maët </t>
  </si>
  <si>
    <t>- Tieàn göûi ngaân haøng</t>
  </si>
  <si>
    <t>- Tieàn ñang chuyeån</t>
  </si>
  <si>
    <t>Coäng</t>
  </si>
  <si>
    <t>2- Caùc khoaûn ñaàu tö taøi chính ngaén haïn</t>
  </si>
  <si>
    <t>Khoái löôïng</t>
  </si>
  <si>
    <t>Giaù trò</t>
  </si>
  <si>
    <t>- Tieân gôûi coù kyø haïn</t>
  </si>
  <si>
    <t>- Coå phieáu ñaàu tö ngaén haïn</t>
  </si>
  <si>
    <t>- Traùi phieáu ñaàu tö ngaén haïn</t>
  </si>
  <si>
    <t>- Ñaàu tö ngaén haïn khaùc</t>
  </si>
  <si>
    <t xml:space="preserve">  + Cho Cty Tanimedi vay</t>
  </si>
  <si>
    <t xml:space="preserve">  + Cho Cty Taniglass vay</t>
  </si>
  <si>
    <t xml:space="preserve">  + Cho KCN Vónh Loäc vay ñeàn buø döï aùn</t>
  </si>
  <si>
    <t xml:space="preserve">  + Cho Cty Chöùng Khoaùn Chôï Lôùn vay</t>
  </si>
  <si>
    <t>- Döï phoøng giaûm giaù ñaàu tö ngaén haïn</t>
  </si>
  <si>
    <t>- Lyù do thay ñoåi töøng khoaûn ñaàu tö: Giaûm caùc khoaûn cho vay do ñeán haïn traû</t>
  </si>
  <si>
    <t>Loaïi coå phieáu, traùi phieáu</t>
  </si>
  <si>
    <t xml:space="preserve"> + Veà soá löôïng</t>
  </si>
  <si>
    <t xml:space="preserve"> + Veà giaù trò</t>
  </si>
  <si>
    <t>Coäng cac khoaûn ñaàu tö taøi chính NH:</t>
  </si>
  <si>
    <t>3- Caùc khoaûn phaûi thu ngaén haïn khaùc</t>
  </si>
  <si>
    <t>- Phaûi thu veà coå phaàn hoùa</t>
  </si>
  <si>
    <t>- Phaûi thu khaùc:</t>
  </si>
  <si>
    <t>* Phaûi thu veà coå töùc vaø lôïi nhuaän ñöôïc chia</t>
  </si>
  <si>
    <t>* Phaûi thu ngöôøi lao ñoäng</t>
  </si>
  <si>
    <t>* Phaûi thu khaùc:</t>
  </si>
  <si>
    <t>4- Haøng toàn kho</t>
  </si>
  <si>
    <t xml:space="preserve">  - Haøng mua ñang ñi treân ñöôøng</t>
  </si>
  <si>
    <t xml:space="preserve">  - Nguyeân lieäu, vaät lieäu</t>
  </si>
  <si>
    <t xml:space="preserve">  - Coâng cuï, duïng cuï </t>
  </si>
  <si>
    <t xml:space="preserve">  - Chi phí SX, KD dôû dang</t>
  </si>
  <si>
    <t xml:space="preserve">  - Thaønh phaåm</t>
  </si>
  <si>
    <t xml:space="preserve">  - Haøng hoùa</t>
  </si>
  <si>
    <t xml:space="preserve">  - Haøng göûi ñi baùn</t>
  </si>
  <si>
    <t xml:space="preserve">  - Haøng hoùa kho baûo thueá</t>
  </si>
  <si>
    <t xml:space="preserve">  - Haøng hoùa baát ñoäng saûn </t>
  </si>
  <si>
    <t>Coäng giaù goác haøng toàn kho</t>
  </si>
  <si>
    <t>* Giaù trò haøng toàn kho duøng ñeå theá chaáp, caâm coá ñaûm baûo caùc khoaûn nôï phaûi traû cho caùc khoaûn nôï phaûi traû:</t>
  </si>
  <si>
    <t>* Giaù trò hoaøn nhaäp döï phoøng giaûm giaù haøng toàn kho trong naêm:</t>
  </si>
  <si>
    <t>* Caùc tröôøng hôïp hoaëc söï kieän daãn ñeán phaûi trích theâm hoaëc hoaøn nhaäp döï phoøng giaûm giaù haøng toàn kho:</t>
  </si>
  <si>
    <t>5- Caùc khoaûn thueá phaûi thu Nhaø nöôùc</t>
  </si>
  <si>
    <t xml:space="preserve">  - Thueá GTGT ñaàu ra cuûa SP,HH,Dvuï noäp thöøa</t>
  </si>
  <si>
    <t xml:space="preserve">  - Thueá GTGT Ñ.Ra haøng nhaäp khaåu noäp thöøa</t>
  </si>
  <si>
    <t xml:space="preserve">  - Thueá xuaát, nhaäp khaåu noäp thöøa</t>
  </si>
  <si>
    <t xml:space="preserve">  - Thueá TNDN noäp thöøa noäp thöøa</t>
  </si>
  <si>
    <t xml:space="preserve">  - Thueá thu nhaäp caù nhaân noäp thöøa</t>
  </si>
  <si>
    <t xml:space="preserve">  - Thueá nhaø ñaát, tieàn thueâ ñaát noäp thöøa</t>
  </si>
  <si>
    <t xml:space="preserve">  - Caùc loaïi thueá khaùc noäp thöøa</t>
  </si>
  <si>
    <t xml:space="preserve">  - Caùc khoaûn khaùc phaûi thu Nhaø nöôùc:</t>
  </si>
  <si>
    <t xml:space="preserve">Coäng </t>
  </si>
  <si>
    <t>6- Phaûi thu daøi han noäi boä</t>
  </si>
  <si>
    <t xml:space="preserve">        - Phaûi thu daøi haïn noäi boä </t>
  </si>
  <si>
    <t xml:space="preserve">  - Cho vay daøi haïn noäi boä</t>
  </si>
  <si>
    <t xml:space="preserve">  - Phaûi thu daøi haïn noäi boä khaùc</t>
  </si>
  <si>
    <t>7- Phaûi thu daøi han khaùc</t>
  </si>
  <si>
    <t xml:space="preserve">  - Caùc khoaûn tieàn nhaän uûy thaùc</t>
  </si>
  <si>
    <t xml:space="preserve">  - Cho vay khoâng coù laõi</t>
  </si>
  <si>
    <t xml:space="preserve">  - Phaûi thu daøi haïn khaùc</t>
  </si>
  <si>
    <t>8- Taêng, giaûm taøi saûn coá ñònh höõu hình:</t>
  </si>
  <si>
    <t>Khoaûn muïc</t>
  </si>
  <si>
    <t>Nhaø cöûa, vaät kieán truùc</t>
  </si>
  <si>
    <t>Maùy moùc
 thieát bò</t>
  </si>
  <si>
    <t>Phöông tieän vaän taûi truyeàn daãn</t>
  </si>
  <si>
    <t>Thieát bò 
duïng cuï quaûn lyù</t>
  </si>
  <si>
    <t>Caây laâu naêm</t>
  </si>
  <si>
    <t>TSCÑ 
khaùc</t>
  </si>
  <si>
    <t>Nguyeân giaù TSCÑ höõu hình</t>
  </si>
  <si>
    <t>Soá dö ñaàu kyø</t>
  </si>
  <si>
    <t>- Mua trong kyø</t>
  </si>
  <si>
    <t xml:space="preserve">- Ñaàu tö XDCB hoaøn thaønh </t>
  </si>
  <si>
    <t>- Taêng khaùc</t>
  </si>
  <si>
    <t>- Chuyeån sang BÑS ñaàu tö</t>
  </si>
  <si>
    <t>- Thanh lyù, nhöôïng baùn</t>
  </si>
  <si>
    <t>- Giaûm khaùc</t>
  </si>
  <si>
    <t>Soá dö cuoái kyø</t>
  </si>
  <si>
    <t>Giaù trò hao moøn luyõ keá</t>
  </si>
  <si>
    <t>- Khaáu hao trong kyø</t>
  </si>
  <si>
    <t>- Chuyeån sang baát ñoäng saûn ñaàu tö</t>
  </si>
  <si>
    <t>Giaù trò coøn laïi cuûa TSCÑ höõu hình</t>
  </si>
  <si>
    <t>- Taïi ngaøy ñaàu kyø</t>
  </si>
  <si>
    <t>- Taïi ngaøy cuoái kyø</t>
  </si>
  <si>
    <t xml:space="preserve"> - Giaù trò coøn laïi cuoái naêm cuûa TSCÑ höõu hình ñaõ duøng theá chaáp, caàm coá ñaûm baûo caùc khoaûn vay:</t>
  </si>
  <si>
    <t xml:space="preserve"> - Nguyeân giaù TSCÑ cuoái naêm ñaõ khaáu hao heát nhöng vaãn coøn söõ duïng:</t>
  </si>
  <si>
    <t xml:space="preserve"> -  Nguyeân giaù TSCÑ cuoái naêm chôø thanh lyù:</t>
  </si>
  <si>
    <t xml:space="preserve"> - Caùc cam keát veà vieäc mua, baùn TSCÑ höõu hình coù giaù trò lôùn trong töông lai</t>
  </si>
  <si>
    <t xml:space="preserve"> - Caùc thay ñoåi khaùc veà TSCÑ höõu hình</t>
  </si>
  <si>
    <t>9- Taêng, giaûm taøi saûn coá ñònh thueâ taøi chính:</t>
  </si>
  <si>
    <t>Khoaûn muc</t>
  </si>
  <si>
    <t>Nhaø cöûa,               vaät kieán truùc</t>
  </si>
  <si>
    <t>TSCÑ 
voâ hình</t>
  </si>
  <si>
    <t>Nguyeân giaù TSCÑ thueâ TC</t>
  </si>
  <si>
    <t>Soá dö ñaàu naêm</t>
  </si>
  <si>
    <t>- Thueâ taøi chính trong naêm</t>
  </si>
  <si>
    <t>- Mua laïi TSCÑ thueâ taøi chính</t>
  </si>
  <si>
    <t>- Traû laïi TSCÑ thueâ taøi chính</t>
  </si>
  <si>
    <t>Soá dö cuoái naêm</t>
  </si>
  <si>
    <t>- Khaáu hao trong naêm</t>
  </si>
  <si>
    <t>Giaù trò coøn laïi cuûa TSCÑ thueâ TC</t>
  </si>
  <si>
    <t>- Taïi ngaøy ñaàu naêm</t>
  </si>
  <si>
    <t>- Taïi ngaøy cuoái naêm</t>
  </si>
  <si>
    <t xml:space="preserve"> * Tieàn thueâ phaùt sinh theâm ñöôïc ghi nhaän laø chi phí trong naêm:</t>
  </si>
  <si>
    <t xml:space="preserve"> * Caên cöù ñeå xaùc ñònh tieàn thueâ phaùt sinh theâm</t>
  </si>
  <si>
    <t xml:space="preserve"> * Ñieàu khoaûn gia haïn thueâ hoaëc quyeàn ñöôïc mua taøi saûn</t>
  </si>
  <si>
    <t>10- Taêng, giaûm taøi saûn coá ñònh voâ hình:</t>
  </si>
  <si>
    <t>Quyeàn söû duïng ñaát</t>
  </si>
  <si>
    <t>Lôïi theá thöông maïi</t>
  </si>
  <si>
    <t>Baûn quyeàn, baèng saùng cheá</t>
  </si>
  <si>
    <t>Phaàn meàm quaûn lyù</t>
  </si>
  <si>
    <t>TSCÑ 
voâ hình khaùc</t>
  </si>
  <si>
    <t xml:space="preserve">Toång coäng </t>
  </si>
  <si>
    <t>Nguyeân giaù TSCÑ voâ hình</t>
  </si>
  <si>
    <t>- Taïo ra töø noäi boä doanh nghieäp</t>
  </si>
  <si>
    <t>- Taêng do hôïp nhaát kinh doanh</t>
  </si>
  <si>
    <t>Giaù trò coøn laïi cuûa TSCÑVH</t>
  </si>
  <si>
    <t>Thuyeát minh soá lieäu vaø giaûi thích khaùc theo yeâu caàu cuûa Chuaån möïc keá toaùn soá 04TSCÑ voâ hình</t>
  </si>
  <si>
    <t>11- Chi phí xaây döïng cô baûn dôû dang:</t>
  </si>
  <si>
    <t xml:space="preserve">    - Toång soá chi phí xaây döïng cô baûn dôû dang</t>
  </si>
  <si>
    <t>TK 241</t>
  </si>
  <si>
    <t xml:space="preserve">             Trong ñoù: Nhöõng coâng trình lôùn:</t>
  </si>
  <si>
    <t xml:space="preserve">                + Coâng trình XDCB KCN Ñoâng Thaïnh HM</t>
  </si>
  <si>
    <t xml:space="preserve">                + Coâng trình Döï aùn TTTM Chôï Taân Bình</t>
  </si>
  <si>
    <t xml:space="preserve">                + Coâng trình TTTM Ngaõ Tö Ga</t>
  </si>
  <si>
    <t xml:space="preserve">                + Coâng trình 201-203 Lyù Thöôøng Kieät</t>
  </si>
  <si>
    <t xml:space="preserve">                + TANIHOLEL (261 Hoaøng Vaên Thuï)</t>
  </si>
  <si>
    <t xml:space="preserve">                + TTVH  - CLB Ao Ñoâi (Khu Trung Taâm Daân Cö 6)</t>
  </si>
  <si>
    <t xml:space="preserve">                + Trang traïi Long An</t>
  </si>
  <si>
    <t xml:space="preserve">                + CN Long An</t>
  </si>
  <si>
    <t xml:space="preserve">                + Ban sản xuất phụ Long An</t>
  </si>
  <si>
    <t xml:space="preserve">                + KCN Taân Bình </t>
  </si>
  <si>
    <t xml:space="preserve">                + KCN Môû roäng</t>
  </si>
  <si>
    <t xml:space="preserve">                +Tröôøng PTTH Sôn Kyø</t>
  </si>
  <si>
    <t xml:space="preserve">                +Tanioffice Taây Thaïnh</t>
  </si>
  <si>
    <t xml:space="preserve">                +Nhaø Vaên phoøng KCN Taân BÌnh</t>
  </si>
  <si>
    <t xml:space="preserve">                +Tanioffice Leâ Troïng Taán</t>
  </si>
  <si>
    <t xml:space="preserve">                + Kho xöôûng cho thueâ</t>
  </si>
  <si>
    <t xml:space="preserve">                + Coâng trình nhaø maùy xöû lyù nöôùc thaûi GÑ 2</t>
  </si>
  <si>
    <t xml:space="preserve">                + Söûa chöõa boàn xaêng</t>
  </si>
  <si>
    <t>12- Taêng, giaûm baát doäng saûn ñaàu tö:</t>
  </si>
  <si>
    <t>Soá ñaàu 
kyø</t>
  </si>
  <si>
    <t>Taêng trong
kyø</t>
  </si>
  <si>
    <t>Giaûm trong 
kyø</t>
  </si>
  <si>
    <t>Soá cuoái 
kyø</t>
  </si>
  <si>
    <t>Nguyeân giaù baát ñoäng saûn ñaàu tö</t>
  </si>
  <si>
    <t>- Quyeàn söû duïng ñaát</t>
  </si>
  <si>
    <t>- Nhaø</t>
  </si>
  <si>
    <t>- Nhaø vaø quyeàn söû duïng daát</t>
  </si>
  <si>
    <t>- Cô sôû haï taàng</t>
  </si>
  <si>
    <t>Giaù trò coøn laïi BÑS ñaàu tö</t>
  </si>
  <si>
    <t>Thuyeát minh soá lieäu vaø giaûi trình khaùc:</t>
  </si>
  <si>
    <t xml:space="preserve"> - </t>
  </si>
  <si>
    <t xml:space="preserve"> - …………..</t>
  </si>
  <si>
    <t>TC</t>
  </si>
  <si>
    <t>VPCTY</t>
  </si>
  <si>
    <t>XNDL</t>
  </si>
  <si>
    <t>13- Ñaàu tö taøi chính daøi haïn</t>
  </si>
  <si>
    <t>TK 228</t>
  </si>
  <si>
    <t>b/</t>
  </si>
  <si>
    <t>Ñaàu tö vaøo coâng ty lieân doanh, lieân keát:</t>
  </si>
  <si>
    <t xml:space="preserve"> - Coâng ty Chöùng Khoaùn Chôï Lôùn</t>
  </si>
  <si>
    <t xml:space="preserve"> - Coâng ty Mimoza xanh</t>
  </si>
  <si>
    <t xml:space="preserve"> - Cty CP Kieáng Taân Bình</t>
  </si>
  <si>
    <t xml:space="preserve"> - Coâng ty CP Tanicons</t>
  </si>
  <si>
    <t>Lyù do thay ñoåi töøng khoaûn ñaàu tö</t>
  </si>
  <si>
    <t>Coå phaàn hoaù Coâng ty Tanicons, Coâng ty Tanimex trôû thaønh coâng ty lieân keát vôùi  47,5% voán ñieàu leä</t>
  </si>
  <si>
    <t xml:space="preserve"> + Veà soá löôïng (ñoái vôù coå phieáu)</t>
  </si>
  <si>
    <t>c/</t>
  </si>
  <si>
    <t>Ñaàu tö daøi haïn</t>
  </si>
  <si>
    <t xml:space="preserve"> - Ñaàu tö coå phieáu</t>
  </si>
  <si>
    <t xml:space="preserve"> + Eximbank</t>
  </si>
  <si>
    <t xml:space="preserve"> + Saøi Goøn Coâng Thöông Ngaân Haøng</t>
  </si>
  <si>
    <t xml:space="preserve"> + PNJ</t>
  </si>
  <si>
    <t xml:space="preserve"> + STB</t>
  </si>
  <si>
    <t xml:space="preserve"> + Löông THöïc Nam Trung Boä</t>
  </si>
  <si>
    <t xml:space="preserve"> + Quyõ Taêng TRöôûng Vieät Long</t>
  </si>
  <si>
    <t xml:space="preserve"> + Cty CP Thöïc Phaåm Cholimex</t>
  </si>
  <si>
    <t>*</t>
  </si>
  <si>
    <t>Lyù do thay ñoåi:</t>
  </si>
  <si>
    <t xml:space="preserve"> - CP PNJ</t>
  </si>
  <si>
    <t xml:space="preserve"> + Veà soá löôïng: tăng 14.500 CP </t>
  </si>
  <si>
    <t xml:space="preserve"> + Veà giaù trò:  Tăng 594.500.000đ</t>
  </si>
  <si>
    <t>Lyù do thay ñoåi: Ñaàu tö coå phieáu tieàm naêng</t>
  </si>
  <si>
    <t xml:space="preserve"> - CP STB: </t>
  </si>
  <si>
    <t xml:space="preserve"> + Veà soá löôïng: Taêng 33.216 CP</t>
  </si>
  <si>
    <t xml:space="preserve"> + Veà giaù trò: Taêng 807.884.000 ñ</t>
  </si>
  <si>
    <t xml:space="preserve"> - CP Löông thöïc Nam Trung Boä</t>
  </si>
  <si>
    <t xml:space="preserve"> + Veà soá löôïng: tăng 40.000 CP </t>
  </si>
  <si>
    <t xml:space="preserve"> + Veà giaù trò:  0 taêng</t>
  </si>
  <si>
    <t>Lyù do thay ñoåi: Do thöôûng coå phieáu theo tyû leä 1:2</t>
  </si>
  <si>
    <t xml:space="preserve"> - Ñaàu tö traùi phieáu</t>
  </si>
  <si>
    <t xml:space="preserve"> + Coâng trình giao thoâng Thuûy Lôïi:</t>
  </si>
  <si>
    <t xml:space="preserve"> - Ñaàu tö tín phieáu, kyø phieáu</t>
  </si>
  <si>
    <t xml:space="preserve"> - Cho vay daøi haïn</t>
  </si>
  <si>
    <t xml:space="preserve"> + Veà soá löôïng (ñoái vôùi coå phieáu, traùi phieáu)</t>
  </si>
  <si>
    <t>Coäng ñaàu tö daøi haïn khaùc</t>
  </si>
  <si>
    <t xml:space="preserve">14- Chi phí traû tröôùc daøi haïn </t>
  </si>
  <si>
    <t>TK 242</t>
  </si>
  <si>
    <t xml:space="preserve"> - Chi phí Coâng cuï, duïng cuï</t>
  </si>
  <si>
    <t>Töï nhaäp soá</t>
  </si>
  <si>
    <t xml:space="preserve"> - Tieàn thueâ ñaát</t>
  </si>
  <si>
    <t>"</t>
  </si>
  <si>
    <t xml:space="preserve"> - Chi phí söûa chöõa vaên phoøng</t>
  </si>
  <si>
    <t xml:space="preserve"> - Chi phí khaùc</t>
  </si>
  <si>
    <t xml:space="preserve">15- Vay vaø nôï ngaén haïn </t>
  </si>
  <si>
    <t xml:space="preserve"> - Vay ngaén haïn</t>
  </si>
  <si>
    <t>TK 311</t>
  </si>
  <si>
    <t xml:space="preserve"> - Nôï daøi haïn ñeán haïn traû</t>
  </si>
  <si>
    <t>TK 315</t>
  </si>
  <si>
    <t>16- Thueá vaø caùc khoaûn phaûi noäp nhaø nöôùc</t>
  </si>
  <si>
    <t>SD COÙ</t>
  </si>
  <si>
    <t>- Thueá GTGT ñaàu ra</t>
  </si>
  <si>
    <t>TK 33311</t>
  </si>
  <si>
    <t>- Thueá GTGT haøng nhaäp khaåu</t>
  </si>
  <si>
    <t>TK 33312</t>
  </si>
  <si>
    <t>- Thueá tieâu thuï ñaëc bieät</t>
  </si>
  <si>
    <t>TK 3332</t>
  </si>
  <si>
    <t>- Thueá xuaât, nhaäp khaåu</t>
  </si>
  <si>
    <t>TK 3333</t>
  </si>
  <si>
    <t>- Thueá TNDN</t>
  </si>
  <si>
    <t>TK 3334</t>
  </si>
  <si>
    <t>- Thueá thu nhaäp caù nhaân</t>
  </si>
  <si>
    <t>TK 3335</t>
  </si>
  <si>
    <t>- Thueá taøi nguyeân</t>
  </si>
  <si>
    <t>TK 3336</t>
  </si>
  <si>
    <t>- Thueá Nhaø ñaát vaø tieàn thueâ ñaát</t>
  </si>
  <si>
    <t>TK 3337</t>
  </si>
  <si>
    <t>- Caùc loaïi thueá khaùc</t>
  </si>
  <si>
    <t>TK 3338</t>
  </si>
  <si>
    <t>- Caùc khoaûn phí, leä phí vaø caùc khoaûn phaûi noäp khaùc</t>
  </si>
  <si>
    <t>TK 3339</t>
  </si>
  <si>
    <r>
      <t>17- Chi phí phaûi tra</t>
    </r>
    <r>
      <rPr>
        <sz val="10"/>
        <rFont val="VNI-Helve-Condense"/>
        <family val="0"/>
      </rPr>
      <t>û</t>
    </r>
  </si>
  <si>
    <t>TK 335</t>
  </si>
  <si>
    <t xml:space="preserve"> - Chi phí duy tu haï taàng</t>
  </si>
  <si>
    <t xml:space="preserve"> - Chi phí thueâ ñaát</t>
  </si>
  <si>
    <t>- Trích chi phí Coáng thoaùt nöôùc Aáp Môùi</t>
  </si>
  <si>
    <t>TK 3353</t>
  </si>
  <si>
    <t>18- Caùc khoaûn phaûi traû, phaûi noäp ngaén haïn khaùc</t>
  </si>
  <si>
    <t>- Taøi saûn thöøa chôø söû lyù</t>
  </si>
  <si>
    <t>TK 3381</t>
  </si>
  <si>
    <t>- Baûo hieåm xaõ hoäi, BHYT, KPCÑ</t>
  </si>
  <si>
    <t>- Phaûi traû veà coå phaàn hoùa</t>
  </si>
  <si>
    <t>- Nhaän kyù quyõ, kyù cöôïc ngaén haïn</t>
  </si>
  <si>
    <t>- Doanh thu chöa thöïc hieän</t>
  </si>
  <si>
    <t>TK 3387</t>
  </si>
  <si>
    <t>- Caùc khoaûn phaûi traû, phaûi noâp khaùc</t>
  </si>
  <si>
    <t>TK 3388</t>
  </si>
  <si>
    <t>19- Phaûi traû daøi haïn noäi boä</t>
  </si>
  <si>
    <t>- Vay daøi haïn noäi boä</t>
  </si>
  <si>
    <t>TK 3361</t>
  </si>
  <si>
    <t>- Phaûi traû daøi haïn noäi boä khaùc</t>
  </si>
  <si>
    <t>TK 3368</t>
  </si>
  <si>
    <t>20- Vay vaø nôï daøi haïn</t>
  </si>
  <si>
    <t>a- Vay daøi haïn</t>
  </si>
  <si>
    <t>TK 341</t>
  </si>
  <si>
    <t>- Vay ngaân haøng</t>
  </si>
  <si>
    <t>- Vay ñoái töôïng khaùc</t>
  </si>
  <si>
    <t>- Traùi phieáu phaùt haønh</t>
  </si>
  <si>
    <t>b- Nôï daøi haïn</t>
  </si>
  <si>
    <t>TK 342</t>
  </si>
  <si>
    <t>- Thueâ taøi chính</t>
  </si>
  <si>
    <t>- Nôï daøi haïn khaùc</t>
  </si>
  <si>
    <t xml:space="preserve"> - Caùc khoaûn nôï thueâ taøi chính</t>
  </si>
  <si>
    <t xml:space="preserve">Thôøi haïn </t>
  </si>
  <si>
    <t>Toång khoaûn 
Thanh toaùn tieàn                   thueâ taøi chính</t>
  </si>
  <si>
    <t>Traû tieàn 
laõi thueâ</t>
  </si>
  <si>
    <t>Traû nôï 
goác</t>
  </si>
  <si>
    <t>Traû tieàn
 laõi thueâ</t>
  </si>
  <si>
    <t>Döôùi 1 naêm</t>
  </si>
  <si>
    <t>Töø 1 - 5 naêm</t>
  </si>
  <si>
    <t>Treân 5 naêm</t>
  </si>
  <si>
    <t>21- Taøi saûn thueá thu nhaäp hoaõn laïi vaø thueá thu nhaäp hoaõn laïi phaûi traû</t>
  </si>
  <si>
    <t>a - Taøi saûn thueá thu nhaäp hoaõn laïi:</t>
  </si>
  <si>
    <t>Cuoái naêm</t>
  </si>
  <si>
    <t xml:space="preserve"> - Taøi saûn thueá thu nhaäp hoaõn laïi lieân quan ñeán khoaûn cheânh leäch taïm thôøi ñöôïc khaáu tröø</t>
  </si>
  <si>
    <t xml:space="preserve"> - Taøi saûn thueá thu nhaäp hoaõn laïi lieân quan ñeán khoaûn loã tính thueá chöa söû duïng </t>
  </si>
  <si>
    <t xml:space="preserve"> - Taøi saûn thueá thu nhaäp hoaõn laïi lieân quan ñeán khoaûn öu ñaõi tính thueá chöa söû duïng </t>
  </si>
  <si>
    <t xml:space="preserve"> - Khoaûn hoaøn nhaäp taøi saûn thueá thu nhaäp hoaõn laïi ñaõ ñöôïc ghi nhaän töø caùc naêm tröôùc</t>
  </si>
  <si>
    <t xml:space="preserve">     Taøi saûn thueá thu nhaäp hoaõn laïi</t>
  </si>
  <si>
    <t xml:space="preserve">b- Thueá thu nhaäp hoaõn laïi phaûi traû </t>
  </si>
  <si>
    <t xml:space="preserve"> - Thueáâ thu nhaäp hoaõn laïi phaûi traû phaùt sinh töø caùc khoaûn cheânh leäch taïm thôøi chòu thueá</t>
  </si>
  <si>
    <t xml:space="preserve"> - Khoaûn hoaøn nhaäp thueá thu nhaäp hoaõn laïi phaûi traû ñaõ ñöôïc ghi nhaän töø caùc naêm tröôùc</t>
  </si>
  <si>
    <t xml:space="preserve"> - Thueá thu nhaäp hoaõn laïi phaûi traû </t>
  </si>
  <si>
    <t xml:space="preserve">     Thueá thu nhaäp hoaõn laïi phaûi traû </t>
  </si>
  <si>
    <t>22- Voán chuû sôû höõu</t>
  </si>
  <si>
    <t>a- Baûng ñoái chieáu bieán ñoäng cuûa Voán chuû sôû höõu</t>
  </si>
  <si>
    <t>Voán ñaàu tö cuûa CSH</t>
  </si>
  <si>
    <t>Thaëng dö voán coå phaàn</t>
  </si>
  <si>
    <t>Voán khaùc cuûa chuû sôû höõu</t>
  </si>
  <si>
    <t>Coå phieáu quyõ</t>
  </si>
  <si>
    <t>Cheânh leäch ñaùnh giaù laïi taøi saûn</t>
  </si>
  <si>
    <t>Cheânh leäch tyû giaù hoái ñoaùi</t>
  </si>
  <si>
    <t>Quyõ ñaàu tö 
phaùt trieån</t>
  </si>
  <si>
    <t>Quyõ döï phoøng taøi chính</t>
  </si>
  <si>
    <t>Quyõ khaùc thuoäc voán chuû sôõ höõu</t>
  </si>
  <si>
    <t>Lôïi nhuaän sau thueá chöa phaân phoái</t>
  </si>
  <si>
    <t>A</t>
  </si>
  <si>
    <t>Soá dö ñaàu kyø tröôùc</t>
  </si>
  <si>
    <t>-Taêng voán trong naêm tröôùc</t>
  </si>
  <si>
    <t>- Laõi trong naêm tröôùc</t>
  </si>
  <si>
    <t>- Giaûm voán trong naêm tröôùc</t>
  </si>
  <si>
    <t>- Loã trong naêm tröôùc</t>
  </si>
  <si>
    <t>Soá dö cuoái kyø tröôùc - Soá dö ñaàu kyø naøy</t>
  </si>
  <si>
    <t xml:space="preserve"> - Taêng voán trong kyø naøy</t>
  </si>
  <si>
    <t>- Laõi trong kyø naøy</t>
  </si>
  <si>
    <t>- Giaûm voán trong kyø naøy</t>
  </si>
  <si>
    <t>- Loã trong kyø naøy</t>
  </si>
  <si>
    <t>Soá dö cuoái kyø naøy</t>
  </si>
  <si>
    <t>b - Chi tieát voán ñaàu tö cuûa chuû sôõ höõu</t>
  </si>
  <si>
    <t xml:space="preserve"> - Voán goùp cuûa nhaø nöôùc</t>
  </si>
  <si>
    <t xml:space="preserve"> - Voán goùp cuûa caùc ñoái töôïng khaùc </t>
  </si>
  <si>
    <t>* Giaù trò traùi phieáu ñaõ chuyeån thaønh coå phieáu trong naêm</t>
  </si>
  <si>
    <t xml:space="preserve">* Soá löôïng coå phieáu quyõ </t>
  </si>
  <si>
    <t>c- Caùc giao dòch veà voán vôùi caùc chuû sôû höõu vaø phaân phoái coå töùc, lôïi nhuaän</t>
  </si>
  <si>
    <t>- Voán ñaàu tö cuûa chuû sôõ höõu</t>
  </si>
  <si>
    <t xml:space="preserve">    + Voán goùp ñaàu naêm</t>
  </si>
  <si>
    <t xml:space="preserve">    + Voán goùp taêng trong naêm</t>
  </si>
  <si>
    <t xml:space="preserve">    + Voán goùp giaûm trong naêm</t>
  </si>
  <si>
    <t xml:space="preserve">    + Voán goùp cuoái naêm</t>
  </si>
  <si>
    <t>- Coå töùc lôïi, lôïi nhuaän ñaõ chia</t>
  </si>
  <si>
    <t>d- Coå töùc</t>
  </si>
  <si>
    <t>- Coå töùc ñaõ coâng boá sau ngaøy keát thuùc kyø keá toaùn naêm:</t>
  </si>
  <si>
    <t xml:space="preserve">   + Coå töùc ñaõ coâng boá treân coå phieáu phoå thoâng:</t>
  </si>
  <si>
    <t xml:space="preserve">   + Coå töùc ñaõ coâng boá treân coå phieáu öu ñaõi:</t>
  </si>
  <si>
    <t>- Coå töùc cuûa coå phieáu öu ñaõi luõy keá chöa ñöôïc ghi nhaän :</t>
  </si>
  <si>
    <t>ñ- Coå phieáu</t>
  </si>
  <si>
    <t>- Soá löôïng coå phieáu ñaêng kyù phaùt haønh</t>
  </si>
  <si>
    <t>- Soá lieäu coå phieáu ñaõ baùn ra coâng chuùng</t>
  </si>
  <si>
    <t xml:space="preserve">       + Coå phieáu phoå thoâng</t>
  </si>
  <si>
    <t xml:space="preserve">       + Coå phieáu öu ñaõi</t>
  </si>
  <si>
    <t>- Soá löôïng coå phieáu ñöôïc mua laïi</t>
  </si>
  <si>
    <t>- Soá löông coå phieáu ñang löu haønh</t>
  </si>
  <si>
    <t>* Meänh giaù coå phieáu ñang löu haønh:</t>
  </si>
  <si>
    <t>e- Caùc quyõ cuûa doanh nghieäp</t>
  </si>
  <si>
    <t xml:space="preserve">- Quyõ ñaàu tö phaùt trieån </t>
  </si>
  <si>
    <t>- Quyõ döï phoøng taøi chính</t>
  </si>
  <si>
    <t>- Quyõ khaùc thuoäc voán chuû sôû höõu</t>
  </si>
  <si>
    <t>*  Muïc ñích trích laäp vaø söû duïng caùc quyõ cuûa doanh nghieäp</t>
  </si>
  <si>
    <t>g- Thu nhaäp vaø chi phí, laõi hoaëc loã ñöôïc ghi nhaän tröïc tieáp vaøo voán chuû sôû höõu theo quy ñònh cuûa caùc chuaån möïc keá toaùn cuï theå</t>
  </si>
  <si>
    <t>- ……………</t>
  </si>
  <si>
    <t>23- Nguoàn kinh phí</t>
  </si>
  <si>
    <t>- Nguoàn kinh phí ñöôïc caáp trong naêm</t>
  </si>
  <si>
    <t>- Chi söï nghieäp</t>
  </si>
  <si>
    <t>- Nguoàn kinh phí coøn laïi cuoái naêm</t>
  </si>
  <si>
    <t>24- Taøi saûn thueâ ngoaøi</t>
  </si>
  <si>
    <t>24.1- Giaù trò taøi saûn thueâ ngoaøi</t>
  </si>
  <si>
    <t>- TSCÑ thueâ ngoaøi</t>
  </si>
  <si>
    <t>- Taøi saûn khaùc thueâ ngoaøi</t>
  </si>
  <si>
    <t>24.2- Toång soá tieàn thueâ toái thieåu trong töông lai cuûa Hôïp ñoàng thueâ hoaït ñoâng TSCÑ khoâng huûy ngang theo caùc thôøi haïn</t>
  </si>
  <si>
    <t>- Töø 1 naêm trôû xuoáng</t>
  </si>
  <si>
    <t>- Treân 1 - 5 naêm</t>
  </si>
  <si>
    <t>- Treân 5 naêm</t>
  </si>
  <si>
    <t>VI- Thoâng tin boå sung cho caùc khoaûn muïc trình baøy trong baùo caùo KQHÑKD</t>
  </si>
  <si>
    <t>(Ñôn vò tính ……)</t>
  </si>
  <si>
    <t>Quyù naøy</t>
  </si>
  <si>
    <t>Quyù tröôùc</t>
  </si>
  <si>
    <t>25- Toång doanh thu baùn haøng vaø cung caáp dòch vuï (Maõ soâ 01)</t>
  </si>
  <si>
    <t>Trong ñoù:</t>
  </si>
  <si>
    <t xml:space="preserve">       + Doanh thu baùn haøng</t>
  </si>
  <si>
    <t xml:space="preserve">       + Doanh thu cung caáp dòch vuï</t>
  </si>
  <si>
    <t xml:space="preserve">       + Doanh thu HÑ XD (Ñoái vôùi DN coù hoaït ñoäng xaây laép)</t>
  </si>
  <si>
    <t xml:space="preserve">       + Doanh thu cuûa HÑ XD ñöôïc ghi nhaän trong kyø </t>
  </si>
  <si>
    <t xml:space="preserve">       + Toång doanh thu luõy keá cuûa HÑ XD ñöôïc ghi nhaän ñeán thôøi ñieån laäp baùo caùo taøi chính</t>
  </si>
  <si>
    <t>26- Caùc khoaûn giaûm tröø doanh thu (Maõ soá 02)</t>
  </si>
  <si>
    <t xml:space="preserve">       + Chieát khaáu thöông maïi</t>
  </si>
  <si>
    <t xml:space="preserve">       + Giaûm giaù haøng baùn</t>
  </si>
  <si>
    <t xml:space="preserve">       + haøng baùn bò traû laïi</t>
  </si>
  <si>
    <t xml:space="preserve">       + Thueá GTGT phaûi noäp ( PP tröïc tieáp)</t>
  </si>
  <si>
    <t xml:space="preserve">       + Thueá tieâu thuï ñaëc bieät</t>
  </si>
  <si>
    <t xml:space="preserve">       + Thueá xuaát khaåu</t>
  </si>
  <si>
    <t>27- Doanh thu thuaàn veà baùn haøng vaø cung caáp dòch vuï (Maõ soá 10)</t>
  </si>
  <si>
    <t>Trong ñoù</t>
  </si>
  <si>
    <t xml:space="preserve">       + Doanh thu thuaàn trao ñoåi  saûn phaåm, haøng hoùa</t>
  </si>
  <si>
    <t xml:space="preserve">       + Doanh thu thuaàn trao ñoåi dòch vuï</t>
  </si>
  <si>
    <t>28- Giaù voán haøng baùn (maõ soá 11)</t>
  </si>
  <si>
    <t>- Giaù voán cuûa haøng hoùa ñaõ baùn</t>
  </si>
  <si>
    <t xml:space="preserve">- Giaù voán cuûa thaønh phaåm ñaõ baùn </t>
  </si>
  <si>
    <t>- Giaù voán cuûa dòch vuï ñaõ cung caáp</t>
  </si>
  <si>
    <t xml:space="preserve">- Giaù trò coøn laïi, chi phí nhöôïng baùn, thanh lyù cuûa BÑS ñaàu tö ñaõ baùn </t>
  </si>
  <si>
    <t>- Hao huït maát maùt haøng toàn kho</t>
  </si>
  <si>
    <t>- Caùc khoaûn chi phí vöôït möùc bình thöôøng</t>
  </si>
  <si>
    <t>- Döï phoøng giaûm giaù haøng toàn kho</t>
  </si>
  <si>
    <t>29- Doanh thu hoaït ñoäng taøi chính (maõ 21)</t>
  </si>
  <si>
    <t>- Laõi tieàn göûi, tieàn cho vay</t>
  </si>
  <si>
    <t>- Laõi ñaàu tö traùi phieáu, kyø phieáu, tín phieáu</t>
  </si>
  <si>
    <t>- Coå töùc, lôïi nhuaän ñöôïc chia</t>
  </si>
  <si>
    <t>- Laõi baùn ngoaïi teä</t>
  </si>
  <si>
    <t>- Laõi cheânh leäch tyû giaù ñaõ thöïc hieän</t>
  </si>
  <si>
    <t>- Laõi cheânh leäch tyû giaù chöa thöïc hieän</t>
  </si>
  <si>
    <t>- Laõi baùn haøng traû chaäm</t>
  </si>
  <si>
    <t>- Doanh thu hoaït ñoäng taøi chính khaùc</t>
  </si>
  <si>
    <t>30- Chi phí taøi chính (Maõ soá 22)</t>
  </si>
  <si>
    <t>- Laõi tieàn vay</t>
  </si>
  <si>
    <t>- Chieát khaáu thanh toaùn, laõi baùn haøng traû chaäm</t>
  </si>
  <si>
    <t>- Loã do thanh lyù caùc khoaûn ñaàu tö ngaén haïn, daøi haïn</t>
  </si>
  <si>
    <t>- Loã baùn ngoaïi teä</t>
  </si>
  <si>
    <t>- Loã cheânh leäch tyû giaù ñaõ thöïc hieän</t>
  </si>
  <si>
    <t>- Loã cheânh leäch tyû giaù chöa thöïc hieän</t>
  </si>
  <si>
    <t>- Döï phoøng giaûm giaù caùc khoaûn ñaàu tö ngaén haïn, daøi haïn</t>
  </si>
  <si>
    <t>- Chi phí taøi chính khaùc</t>
  </si>
  <si>
    <t>31- Chi phí thueá thu nhaäp doanh nghieäp hieän haønh (Maõ soá 51)</t>
  </si>
  <si>
    <t>- Chi phí thueá TNDN tính treân thu nhaäp chòu thueá naêm hieän haønh</t>
  </si>
  <si>
    <t>- Ñieàu chænh chi phí thueá TNDN cuûa caùc naêm tröôùc vaøo</t>
  </si>
  <si>
    <t>chi phí thueá thu nhaäp hieän haønh naêm nay</t>
  </si>
  <si>
    <t>- Toång chi phí thueá thu nhaäp doanh nghieäp hieän haønh</t>
  </si>
  <si>
    <t>32- Chi phí thueá TNDN hoaõn laïi (maõ soá 52)</t>
  </si>
  <si>
    <t xml:space="preserve">- Chi phí thueá TNDN hoaõn laïi phaùt sinh töø caùc khoaûn </t>
  </si>
  <si>
    <t xml:space="preserve">- Chi phí thueá TNDN hoaõn laïi phaùt sinh töø vieäc  </t>
  </si>
  <si>
    <t>hoaøn nhaäp taøi saûn thueá thu nhaäp hoaõn laïi</t>
  </si>
  <si>
    <t xml:space="preserve">- Thu nhaäp thueá TNDN hoaõn laïi phaùt sinh töø caùc </t>
  </si>
  <si>
    <t xml:space="preserve">khoaûn cheânh leäch taïm thôøi ñöôïc khaáu tröø </t>
  </si>
  <si>
    <t xml:space="preserve">khoaûn loã tính thueá vaø öu ñaõi thueá chöa söû duïng </t>
  </si>
  <si>
    <t>- Thu nhaäp thueá TNDN hoaõn laïi phaùt sinh töø vieäc hoaøn nhaäp</t>
  </si>
  <si>
    <t xml:space="preserve">thueá thu nhaäp hoaõn laïi phaûi traû </t>
  </si>
  <si>
    <t>33- Chi phí saûn xuaát kinh doanh theo yeáu toá (Chi phí baùn haøng + CP QLDN)</t>
  </si>
  <si>
    <t>- Chi phí nguyeân lieäu, vaät lieäu, duïng c uï</t>
  </si>
  <si>
    <t xml:space="preserve">- Chi phí nhaân coâng </t>
  </si>
  <si>
    <t>- Chi phí khaáu hao TSCÑ</t>
  </si>
  <si>
    <t>- Chi Phí dòch vuï mua ngoaøi</t>
  </si>
  <si>
    <t>- Chi phí khaùc baèng tieàn</t>
  </si>
  <si>
    <t>VII- Thoâng tin boå sung cho caùc khoaûn muïc trình baøy trong baùo caùo löu chuyeån tieàn teä (Ñôn vò tính: ……………)</t>
  </si>
  <si>
    <t xml:space="preserve">34- Caùc giao dòch khoâng baèng tieàn aûnh höôûng ñeán baùo caùo löu chuyeån </t>
  </si>
  <si>
    <t>tieàn teä vaø caùc khoaûn tieàn do doanh nghieäp naém giöõ nhöng khoâng ñöôïc söû duïng</t>
  </si>
  <si>
    <t>a- Mua taøi saûn baèng caùch nhaän caùc khoaûn nôï lieân quan tröïc tieáp</t>
  </si>
  <si>
    <t>hoaëc thoâng qua nghieäp vuï cho thueâ taøi chính</t>
  </si>
  <si>
    <t xml:space="preserve">- Mua doanh nghieäp thoâng qua phaùt haønh coå phieáu </t>
  </si>
  <si>
    <t>- Chuyeån nôï thaønh voán chuû sôõ huõu</t>
  </si>
  <si>
    <t xml:space="preserve">b- Mua vaø thanh lyù coâng ty con hoaëc ñôn vò kinh doanh </t>
  </si>
  <si>
    <t>khaùc trong kyø baùo caùo</t>
  </si>
  <si>
    <t xml:space="preserve">- Toång giaù trò mua hoaëc thanh lyù </t>
  </si>
  <si>
    <t xml:space="preserve">     + Toång giaù trò mua</t>
  </si>
  <si>
    <t xml:space="preserve">     + Toång giaù trò thanh lyù </t>
  </si>
  <si>
    <t xml:space="preserve">- Phaàn giaù trò mua hoaëc thanh lyù ñöôïc thanh toaùn baèng tieàn vaø caùc </t>
  </si>
  <si>
    <t xml:space="preserve">khoaûn töông ñöông tieàn </t>
  </si>
  <si>
    <t xml:space="preserve">- Soá tieàn vaø caùc khoaûn töông ñöông tieàn thöïc coù trong coâng ty </t>
  </si>
  <si>
    <t xml:space="preserve">con hoaëc ñôn vò kinh doanh khaùc ñöôïc mua hoaëc thanh lyù </t>
  </si>
  <si>
    <t xml:space="preserve">     + Coâng ty Phaùt Trieån Haï Taàng KCN Taây Ninh</t>
  </si>
  <si>
    <t xml:space="preserve">- Phaàn giaù trò taøi saûn (Toång hôïp theo töøng loaïi taøi saûn) vaø nôï phaûi traû </t>
  </si>
  <si>
    <t xml:space="preserve">khoâng phaûi laø tieàn vaø caùc khoaûn töông ñöông tieàn trong coâng ty con </t>
  </si>
  <si>
    <t xml:space="preserve">hoaëc ñôn vò kinh doanh khaùc ñöôïc mua hoaëc thanh lyù trong kyø </t>
  </si>
  <si>
    <t>c- Trình baøy giaù trò vaø lyù do cuûa caùc khoaûn tieàn lôùn do doanh nghieäp naém</t>
  </si>
  <si>
    <t xml:space="preserve">giöõ nhöng chöa ñöôïc söû duïng do coù söï haïn cheá cuûa phaùp luaät hoaëc caùc </t>
  </si>
  <si>
    <t>raøng buoäc khaùc maø doanh nghieäp phaûi thöïc hieän.</t>
  </si>
  <si>
    <t xml:space="preserve">VIII/ Nhöõng thoâng tin khaùc </t>
  </si>
  <si>
    <r>
      <t>11.</t>
    </r>
    <r>
      <rPr>
        <b/>
        <sz val="7"/>
        <color indexed="8"/>
        <rFont val="Times New Roman"/>
        <family val="1"/>
      </rPr>
      <t> </t>
    </r>
    <r>
      <rPr>
        <b/>
        <sz val="11"/>
        <color indexed="8"/>
        <rFont val="Times New Roman"/>
        <family val="1"/>
      </rPr>
      <t>Một số chỉ tiêu đánh giá khái quát thực trạng tài chính và kết quả hoạt động kinh doanh của Công ty/Doanh nghiệp</t>
    </r>
  </si>
  <si>
    <t xml:space="preserve"> Ñôn vò tính </t>
  </si>
  <si>
    <t xml:space="preserve"> Naêm nay/Kyø naøy </t>
  </si>
  <si>
    <t>Naêm/Kyø tröôùc</t>
  </si>
  <si>
    <t>Cô caáu taøi saûn vaø cô caáu nguoàn voán</t>
  </si>
  <si>
    <t>Cô caáu taøi saûn</t>
  </si>
  <si>
    <t>Taøi saûn ngaén haïn/Toång soá taøi saûn</t>
  </si>
  <si>
    <t>%</t>
  </si>
  <si>
    <t>Taøi saûn daøi haïn/Toång soá taøi saûn</t>
  </si>
  <si>
    <t>Cô caáu nguoàn voán</t>
  </si>
  <si>
    <t>Nôï phaûi traû/Toång nguoàn voán</t>
  </si>
  <si>
    <t>Nguoàn voán chuû sôû höõu/Toång nguoàn voán</t>
  </si>
  <si>
    <t>Khaû naêng thanh toaùn</t>
  </si>
  <si>
    <t>Khaû naêng thanh toaùn hieän haønh</t>
  </si>
  <si>
    <t>Lần</t>
  </si>
  <si>
    <t>Khaû naêng thanh toaùn nôï ngaén haïn</t>
  </si>
  <si>
    <t>Khaû naêng thanh toaùn nhanh</t>
  </si>
  <si>
    <t>Tyû suaát sinh lôøi</t>
  </si>
  <si>
    <t>Tyû suaát lôïi nhuaän treân doanh thu</t>
  </si>
  <si>
    <t>Tyû suaát lôïi nhuaän tröôùc thueá treân doanh thu thuaàn</t>
  </si>
  <si>
    <t>Tyû suaát lôïi nhuaän sau thueá treân doanh thu thuaàn</t>
  </si>
  <si>
    <t>Tyû suaát lôïi nhuaän treân toång taøi saûn</t>
  </si>
  <si>
    <t>Tyû suaát lôïi nhuaän tröôùc thueá treân toång taøi saûn</t>
  </si>
  <si>
    <t>Tyû suaát lôïi nhuaän sau thueá treân toång taøi saûn</t>
  </si>
  <si>
    <t>Tyû suaát lôïi nhuaän sau thueá treân voán chuû sôû höõu</t>
  </si>
  <si>
    <t>BAÙO CAÙO LÖU CHUYEÅN TIEÀN TEÄ</t>
  </si>
  <si>
    <t>( Theo phöông phaùp tröïc tieáp )</t>
  </si>
  <si>
    <t>Quyù 4 cuûa naêm taøi chính 2010 (Baét ñaàu töø 01/10/2009 -&gt; 30/09/2010)</t>
  </si>
  <si>
    <t>CHÆ TIEÂU</t>
  </si>
  <si>
    <t>MAÕ</t>
  </si>
  <si>
    <t>Thuyết
minh</t>
  </si>
  <si>
    <t>Luyõ keá töø ñaàu naêm ñeân cuoái quyù naøy</t>
  </si>
  <si>
    <t>SOÁ</t>
  </si>
  <si>
    <r>
      <t xml:space="preserve"> </t>
    </r>
    <r>
      <rPr>
        <b/>
        <u val="single"/>
        <sz val="10"/>
        <rFont val="VNI-Helve-Condense"/>
        <family val="0"/>
      </rPr>
      <t>I. LÖU CHUYEÅN TIEÀN TÖØ HOAÏT ÑOÄNG  KINH DOANH</t>
    </r>
  </si>
  <si>
    <t>1. Tieàn thu töø baùn haøng , cung caáp dòch vuï vaø doanh thu khaùc</t>
  </si>
  <si>
    <t>2. Tieàn chi traû cho ngöôøi cung caáp haøng hoùa vaø dòch vuï</t>
  </si>
  <si>
    <t>3. Tieàn chi traû cho ngöôøi lao ñoäng</t>
  </si>
  <si>
    <t>03</t>
  </si>
  <si>
    <t>4. Tieàn chi traû laõi vay</t>
  </si>
  <si>
    <t>04</t>
  </si>
  <si>
    <t>5. Tieàn chi noäp thueá Thu nhaäp doanh nghieäp</t>
  </si>
  <si>
    <t>05</t>
  </si>
  <si>
    <t>6. Tieàn thu khaùc töø hoïat ñoäng kinh doanh</t>
  </si>
  <si>
    <t>06</t>
  </si>
  <si>
    <t>7. Tieàn chi khaùc cho hoaït ñoäng kinh doanh</t>
  </si>
  <si>
    <t>07</t>
  </si>
  <si>
    <t xml:space="preserve">      Löu chuyeån tieàn thuaàn töø hoaït ñoäng saûn xuaát, kinh doanh </t>
  </si>
  <si>
    <r>
      <t xml:space="preserve"> </t>
    </r>
    <r>
      <rPr>
        <b/>
        <u val="single"/>
        <sz val="10"/>
        <rFont val="VNI-Helve-Condense"/>
        <family val="0"/>
      </rPr>
      <t>II. LÖU CHUYEÅN TIEÀN TÖØ HOAÏT ÑOÄNG ÑAÀU TÖ</t>
    </r>
  </si>
  <si>
    <t>1. Tieàn chi ñeå mua saém, xaây döïng TSCÑ vaø caùc taøi saûn daøi haïn khaùc</t>
  </si>
  <si>
    <t>2.Tieàn thu töø thanh lyù, nhöôïng baùn TSCÑ vaø caùc taøi saûn daøi haïn khaùc</t>
  </si>
  <si>
    <t>3. Tieàn chi cho vay, mua caùc coâng cuï nôï cuûa ñôn vò khaùc</t>
  </si>
  <si>
    <t>4. Tieàn thu hoài cho vay, baùn laïi caùc coâng cuï nôï cuûa ñôn vò khaùc</t>
  </si>
  <si>
    <t>5. Tieàn chi ñaàu tö goùp voán vaøo caùc ñôn vò khaùc</t>
  </si>
  <si>
    <t>6. Tieàn thu hoài ñaàu tö goùp voán vaøo ñôn vò khaùc</t>
  </si>
  <si>
    <t>26</t>
  </si>
  <si>
    <t>7. Tieàn thu laõi cho vay, coå töùc vaø lôïi nhuaän ñöôïc chia</t>
  </si>
  <si>
    <t>27</t>
  </si>
  <si>
    <t xml:space="preserve">Löu chuyeån tieàn thuaàn töø hoaït ñoäng ñaàu tö </t>
  </si>
  <si>
    <r>
      <t xml:space="preserve"> </t>
    </r>
    <r>
      <rPr>
        <b/>
        <u val="single"/>
        <sz val="10"/>
        <rFont val="VNI-Helve-Condense"/>
        <family val="0"/>
      </rPr>
      <t>III. LÖU CHUYEÅN TIEÀN TÖ HOAÏT ÑOÄNG TAØI CHÍNH</t>
    </r>
  </si>
  <si>
    <t>1. Tieàn thu töø phaùt haønh coå phieáu , nhaän voán goùp cuûa chuû sôû höõu</t>
  </si>
  <si>
    <t>2. Tieàn chi traû voán goùp cho caùc CSH, mua laïi coå phieáu cuûa DN ñaõ phaùt haønh</t>
  </si>
  <si>
    <t xml:space="preserve">3. Tieàn vay ngaén haïn, daøi haïn nhaän ñöôïc </t>
  </si>
  <si>
    <t>4. Tieàn chi traû nôï goác vay</t>
  </si>
  <si>
    <t>5. Tieàn chi traû nôï thueâ taøi chính</t>
  </si>
  <si>
    <t>6. Coå töùc, lôïi nhuaän ñaõ traû cho chuû sôû höõu</t>
  </si>
  <si>
    <t xml:space="preserve">Löu chuyeån tieàn thuaàn töø hoaït ñoäng taøi chính </t>
  </si>
  <si>
    <t>Löu chuyeån tieàn thuaàn trong kyø  (20+30+40 )</t>
  </si>
  <si>
    <t xml:space="preserve">Tieàn vaø töông ñöông tieàn  ñaàu kyø </t>
  </si>
  <si>
    <t>Aûnh höôûng cuûa thay ñoåi tyû giaù hoái ñoaùi quy ñoåi ngoaïi teä</t>
  </si>
  <si>
    <t>61</t>
  </si>
  <si>
    <t>Tieàn vaø töông ñöông tieàn  cuoái kyø  ( 50+60+61 )</t>
  </si>
  <si>
    <t xml:space="preserve">                                                                                                                                                                      Taân Bình, ngaøy 11 thaùng 10  naêm 2006</t>
  </si>
  <si>
    <t xml:space="preserve">                 Ngöôøi laäp bieåu                                        Keá toaùn tröôûng                                                  Giaùm Ñoác</t>
  </si>
  <si>
    <t xml:space="preserve">Haø Thò Thu Thaûo </t>
  </si>
  <si>
    <t xml:space="preserve">        Haø Thò Thu Thaûo</t>
  </si>
  <si>
    <t>PHAÂN PHOÁI LAÕI NAÊM 2007 (ñaõ haïch hoaùn 2007)</t>
  </si>
  <si>
    <t>Ñeán 31/12/2007</t>
  </si>
  <si>
    <t>DIEÃN GIAÛI</t>
  </si>
  <si>
    <t>SOÁ TIEÀN</t>
  </si>
  <si>
    <t xml:space="preserve">TYÛ LEÄ </t>
  </si>
  <si>
    <t>* LAÕI NAÊM 2007</t>
  </si>
  <si>
    <t>I/</t>
  </si>
  <si>
    <t>Thueá TNDN 28% ñöôïc mieãn boå sung vaøo quyõ Ñaàu tö phaùt trieån</t>
  </si>
  <si>
    <t>II/</t>
  </si>
  <si>
    <t xml:space="preserve">Laõi coøn laïi chöa phaân phoái </t>
  </si>
  <si>
    <t>1/ Trích 10% quyõ döï phoøngTC</t>
  </si>
  <si>
    <t>2/ Trích 20% quyõ Ñaàu tö phaùt trieån</t>
  </si>
  <si>
    <t>3/ Coøn laïi (II-1-2)</t>
  </si>
  <si>
    <t>a</t>
  </si>
  <si>
    <t>Chia coå töùc (16%/naêm) (45tyû x 6% + 80 tyû *10%)</t>
  </si>
  <si>
    <t>b</t>
  </si>
  <si>
    <t>Thuø lao hoäi ñoàng quaûn trò vaø ban kieåm soaùt</t>
  </si>
  <si>
    <t xml:space="preserve">+ Thuø lao HÑQT Vaø Ban Kieåm Soaùt </t>
  </si>
  <si>
    <t>+ Thöôûng  vöôït keá hoaïch 15%</t>
  </si>
  <si>
    <t>c</t>
  </si>
  <si>
    <t>Quyõ khen thöôûng CNV</t>
  </si>
  <si>
    <t xml:space="preserve">d </t>
  </si>
  <si>
    <t>Quyõ phuùc lôïi CVN</t>
  </si>
  <si>
    <t>f</t>
  </si>
  <si>
    <t>Quyõ chính saùch xaõ hoäi</t>
  </si>
  <si>
    <t>42.143.028.188-34.156.022.050)*15%</t>
  </si>
  <si>
    <t>DÖÏ THAÛO PHAÂN PHOÁI LAÕI NAÊM 2007</t>
  </si>
  <si>
    <t xml:space="preserve">Thuø lao HÑQT Vaø Ban Kieåm Soaùt </t>
  </si>
  <si>
    <t>Thöôûng vöôït keá hoaïch 15% cho ban ñieàu haønh Coâng ty</t>
  </si>
  <si>
    <t>d</t>
  </si>
  <si>
    <t>Caùc quyõ khaùc</t>
  </si>
  <si>
    <t xml:space="preserve">Thuyeát minh soá lieäu </t>
  </si>
  <si>
    <t>1/</t>
  </si>
  <si>
    <t>Vöôït keá hoaïch 15%</t>
  </si>
  <si>
    <t xml:space="preserve"> + Soá thöïc hieän 2007</t>
  </si>
  <si>
    <t>Cuõ</t>
  </si>
  <si>
    <t xml:space="preserve"> + Soá keá hoaïch 2007</t>
  </si>
  <si>
    <t xml:space="preserve"> - Vöôït keá hoaïch</t>
  </si>
  <si>
    <t>(*)</t>
  </si>
  <si>
    <t xml:space="preserve"> 15% vöôït keá hoaïch (*) *15%</t>
  </si>
  <si>
    <t>(1)</t>
  </si>
  <si>
    <t>2/</t>
  </si>
  <si>
    <t>Coå töùc phaûi traû cho coå ñoâng (15%)</t>
  </si>
  <si>
    <t>(45tyû x 6%) +( 80tyû x 9%)</t>
  </si>
  <si>
    <t>Cheânh leäch 1%</t>
  </si>
  <si>
    <t>3/</t>
  </si>
  <si>
    <t>Döï kieán neáu coå ñoâng ñeà nghò 15% so vôùi baùo caùo hôïp nhaát</t>
  </si>
  <si>
    <t>(2)</t>
  </si>
  <si>
    <t>Cheânh leäch (1) - (2)</t>
  </si>
  <si>
    <t>….</t>
  </si>
  <si>
    <t>- Mua trong naêm</t>
  </si>
  <si>
    <t>QT VPCTY2003.xls</t>
  </si>
  <si>
    <t>Book1</t>
  </si>
  <si>
    <t>C:\PROGRAM FILES\MICROSOFT OFFICE\OFFICE\xlstart\Book1.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</si>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</sst>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18">
    <numFmt numFmtId="164" formatCode="GENERAL"/>
    <numFmt numFmtId="165" formatCode="#,##0"/>
    <numFmt numFmtId="166" formatCode="\$#,##0\ ;&quot;($&quot;#,##0\)"/>
    <numFmt numFmtId="167" formatCode="0.00"/>
    <numFmt numFmtId="168" formatCode="#,##0.00_);[RED]\(#,##0.00\)"/>
    <numFmt numFmtId="169" formatCode="#,##0_);[RED]\(#,##0\)"/>
    <numFmt numFmtId="170" formatCode="0.00%"/>
    <numFmt numFmtId="171" formatCode="\\#,##0;[RED]&quot;\\-&quot;#,##0"/>
    <numFmt numFmtId="172" formatCode="\\#,##0.00;[RED]&quot;\\\\\\-&quot;#,##0.00"/>
    <numFmt numFmtId="173" formatCode="\\#,##0.00;[RED]&quot;\-&quot;#,##0.00"/>
    <numFmt numFmtId="174" formatCode="\\#,##0;[RED]&quot;\-&quot;#,##0"/>
    <numFmt numFmtId="175" formatCode="@"/>
    <numFmt numFmtId="176" formatCode="_ * #,##0_ ;_ * \-#,##0_ ;_ * \-??_ ;_ @_ "/>
    <numFmt numFmtId="177" formatCode="_ * #,##0.00_ ;_ * \-#,##0.00_ ;_ * \-??_ ;_ @_ "/>
    <numFmt numFmtId="178" formatCode="#,##0.00"/>
    <numFmt numFmtId="179" formatCode="0%"/>
    <numFmt numFmtId="180" formatCode="&quot;+ coâng trình&quot;"/>
    <numFmt numFmtId="181" formatCode="_(* #,##0_);_(* \(#,##0\);_(* \-??_);_(@_)"/>
  </numFmts>
  <fonts count="95">
    <font>
      <sz val="10"/>
      <name val="VNI-Helve-Condense"/>
      <family val="0"/>
    </font>
    <font>
      <sz val="10"/>
      <name val="Arial"/>
      <family val="0"/>
    </font>
    <font>
      <b/>
      <sz val="18"/>
      <name val="Arial"/>
      <family val="2"/>
    </font>
    <font>
      <b/>
      <sz val="12"/>
      <name val="Arial"/>
      <family val="2"/>
    </font>
    <font>
      <sz val="12"/>
      <name val="VNI-Times"/>
      <family val="0"/>
    </font>
    <font>
      <sz val="12"/>
      <name val="뼻뮝"/>
      <family val="1"/>
    </font>
    <font>
      <sz val="10"/>
      <name val="굴림체"/>
      <family val="3"/>
    </font>
    <font>
      <sz val="10"/>
      <name val="VNI-Times"/>
      <family val="0"/>
    </font>
    <font>
      <b/>
      <sz val="11"/>
      <name val="Tahoma"/>
      <family val="2"/>
    </font>
    <font>
      <sz val="10"/>
      <name val="Times New Roman"/>
      <family val="1"/>
    </font>
    <font>
      <b/>
      <sz val="16"/>
      <name val="VNI-Helve"/>
      <family val="0"/>
    </font>
    <font>
      <b/>
      <sz val="10"/>
      <name val="VNI-Times"/>
      <family val="0"/>
    </font>
    <font>
      <b/>
      <u val="single"/>
      <sz val="10"/>
      <color indexed="10"/>
      <name val="VNI-Helve-Condense"/>
      <family val="0"/>
    </font>
    <font>
      <b/>
      <u val="single"/>
      <sz val="10"/>
      <name val="VNI-Helve-Condense"/>
      <family val="0"/>
    </font>
    <font>
      <b/>
      <u val="single"/>
      <sz val="10"/>
      <name val="VNI-Times"/>
      <family val="0"/>
    </font>
    <font>
      <sz val="10"/>
      <color indexed="62"/>
      <name val="VNI-Times"/>
      <family val="0"/>
    </font>
    <font>
      <sz val="10"/>
      <color indexed="10"/>
      <name val="VNI-Times"/>
      <family val="0"/>
    </font>
    <font>
      <sz val="10"/>
      <color indexed="14"/>
      <name val="VNI-Times"/>
      <family val="0"/>
    </font>
    <font>
      <b/>
      <sz val="8"/>
      <color indexed="8"/>
      <name val="Times New Roman"/>
      <family val="1"/>
    </font>
    <font>
      <sz val="8"/>
      <color indexed="8"/>
      <name val="Times New Roman"/>
      <family val="1"/>
    </font>
    <font>
      <sz val="10"/>
      <color indexed="8"/>
      <name val="VNI-Times"/>
      <family val="0"/>
    </font>
    <font>
      <b/>
      <sz val="10"/>
      <color indexed="10"/>
      <name val="VNI-Helve-Condense"/>
      <family val="0"/>
    </font>
    <font>
      <b/>
      <sz val="10"/>
      <name val="VNI-Helve-Condense"/>
      <family val="0"/>
    </font>
    <font>
      <b/>
      <sz val="11"/>
      <color indexed="62"/>
      <name val="VNI-Times"/>
      <family val="0"/>
    </font>
    <font>
      <b/>
      <sz val="11"/>
      <name val="VNI-Times"/>
      <family val="0"/>
    </font>
    <font>
      <b/>
      <u val="single"/>
      <sz val="10"/>
      <color indexed="62"/>
      <name val="VNI-Times"/>
      <family val="0"/>
    </font>
    <font>
      <b/>
      <i/>
      <sz val="11"/>
      <color indexed="62"/>
      <name val="VNI-Times"/>
      <family val="0"/>
    </font>
    <font>
      <b/>
      <i/>
      <sz val="11"/>
      <name val="VNI-Times"/>
      <family val="0"/>
    </font>
    <font>
      <b/>
      <sz val="12"/>
      <name val="VNI-Times"/>
      <family val="0"/>
    </font>
    <font>
      <sz val="12"/>
      <name val="VNI-Helve-Condense"/>
      <family val="0"/>
    </font>
    <font>
      <b/>
      <sz val="12"/>
      <name val="VNI-Helve-Condense"/>
      <family val="0"/>
    </font>
    <font>
      <sz val="11"/>
      <name val="VNI-Times"/>
      <family val="0"/>
    </font>
    <font>
      <sz val="11"/>
      <name val="VNI-Helve-Condense"/>
      <family val="0"/>
    </font>
    <font>
      <b/>
      <sz val="18"/>
      <name val="VNI-Helve"/>
      <family val="0"/>
    </font>
    <font>
      <b/>
      <sz val="11"/>
      <color indexed="10"/>
      <name val="VNI-Helve-Condense"/>
      <family val="0"/>
    </font>
    <font>
      <b/>
      <sz val="11"/>
      <name val="VNI-Helve-Condense"/>
      <family val="0"/>
    </font>
    <font>
      <b/>
      <i/>
      <u val="single"/>
      <sz val="12"/>
      <color indexed="10"/>
      <name val="VNI-Helve-Condense"/>
      <family val="0"/>
    </font>
    <font>
      <i/>
      <u val="single"/>
      <sz val="11"/>
      <name val="VNI-Times"/>
      <family val="0"/>
    </font>
    <font>
      <b/>
      <i/>
      <u val="single"/>
      <sz val="11"/>
      <color indexed="10"/>
      <name val="VNI-Helve-Condense"/>
      <family val="0"/>
    </font>
    <font>
      <b/>
      <u val="single"/>
      <sz val="11"/>
      <color indexed="12"/>
      <name val="VNI-Helve-Condense"/>
      <family val="0"/>
    </font>
    <font>
      <b/>
      <sz val="11"/>
      <color indexed="8"/>
      <name val="VNI-Helve-Condense"/>
      <family val="0"/>
    </font>
    <font>
      <b/>
      <u val="single"/>
      <sz val="11"/>
      <color indexed="8"/>
      <name val="VNI-Helve-Condense"/>
      <family val="0"/>
    </font>
    <font>
      <sz val="10"/>
      <color indexed="8"/>
      <name val="VNI-Helve-Condense"/>
      <family val="0"/>
    </font>
    <font>
      <sz val="11"/>
      <color indexed="8"/>
      <name val="VNI-Helve-Condense"/>
      <family val="0"/>
    </font>
    <font>
      <sz val="11"/>
      <color indexed="10"/>
      <name val="VNI-Times"/>
      <family val="0"/>
    </font>
    <font>
      <b/>
      <u val="single"/>
      <sz val="11"/>
      <name val="VNI-Times"/>
      <family val="0"/>
    </font>
    <font>
      <b/>
      <i/>
      <sz val="11"/>
      <name val="VNI-Helve-Condense"/>
      <family val="0"/>
    </font>
    <font>
      <i/>
      <u val="single"/>
      <sz val="11"/>
      <name val="VNI-Helve-Condense"/>
      <family val="0"/>
    </font>
    <font>
      <b/>
      <sz val="16"/>
      <name val="VNI-Times"/>
      <family val="0"/>
    </font>
    <font>
      <i/>
      <sz val="10"/>
      <name val="VNI-Times"/>
      <family val="0"/>
    </font>
    <font>
      <b/>
      <u val="single"/>
      <sz val="12"/>
      <name val="VNI-Helve-Condense"/>
      <family val="0"/>
    </font>
    <font>
      <b/>
      <sz val="14"/>
      <name val="VNI-Helve-Condense"/>
      <family val="0"/>
    </font>
    <font>
      <b/>
      <sz val="16"/>
      <name val="VNI-Helve-Condense"/>
      <family val="0"/>
    </font>
    <font>
      <i/>
      <sz val="10"/>
      <color indexed="8"/>
      <name val="VNI-Helve-Condense"/>
      <family val="0"/>
    </font>
    <font>
      <sz val="10"/>
      <color indexed="14"/>
      <name val="VNI-Helve-Condense"/>
      <family val="0"/>
    </font>
    <font>
      <b/>
      <sz val="10"/>
      <color indexed="8"/>
      <name val="VNI-Helve-Condense"/>
      <family val="0"/>
    </font>
    <font>
      <sz val="9"/>
      <name val="VNI-Helve-Condense"/>
      <family val="0"/>
    </font>
    <font>
      <i/>
      <sz val="9"/>
      <name val="VNI-Helve-Condense"/>
      <family val="0"/>
    </font>
    <font>
      <b/>
      <i/>
      <sz val="9"/>
      <name val="VNI-Helve-Condense"/>
      <family val="0"/>
    </font>
    <font>
      <sz val="10"/>
      <color indexed="10"/>
      <name val="VNI-Helve-Condense"/>
      <family val="0"/>
    </font>
    <font>
      <b/>
      <sz val="10"/>
      <name val="VNI-Helve"/>
      <family val="0"/>
    </font>
    <font>
      <sz val="10"/>
      <color indexed="12"/>
      <name val="VNI-Times"/>
      <family val="0"/>
    </font>
    <font>
      <sz val="9"/>
      <color indexed="8"/>
      <name val="VNI-Helve-Condense"/>
      <family val="0"/>
    </font>
    <font>
      <b/>
      <sz val="9"/>
      <name val="VNI-Helve-Condense"/>
      <family val="0"/>
    </font>
    <font>
      <sz val="9"/>
      <color indexed="14"/>
      <name val="VNI-Helve-Condense"/>
      <family val="0"/>
    </font>
    <font>
      <b/>
      <sz val="9"/>
      <color indexed="14"/>
      <name val="VNI-Helve-Condense"/>
      <family val="0"/>
    </font>
    <font>
      <i/>
      <sz val="9"/>
      <color indexed="8"/>
      <name val="VNI-Helve-Condense"/>
      <family val="0"/>
    </font>
    <font>
      <i/>
      <sz val="9"/>
      <color indexed="62"/>
      <name val="VNI-Helve-Condense"/>
      <family val="0"/>
    </font>
    <font>
      <i/>
      <sz val="9"/>
      <color indexed="10"/>
      <name val="VNI-Helve-Condense"/>
      <family val="0"/>
    </font>
    <font>
      <b/>
      <sz val="9"/>
      <color indexed="8"/>
      <name val="VNI-Helve-Condense"/>
      <family val="0"/>
    </font>
    <font>
      <sz val="9"/>
      <color indexed="10"/>
      <name val="VNI-Helve-Condense"/>
      <family val="0"/>
    </font>
    <font>
      <i/>
      <sz val="10"/>
      <name val="VNI-Helve-Condense"/>
      <family val="0"/>
    </font>
    <font>
      <b/>
      <u val="single"/>
      <sz val="10"/>
      <name val="VNI-Helve"/>
      <family val="0"/>
    </font>
    <font>
      <b/>
      <sz val="11"/>
      <color indexed="8"/>
      <name val="Times New Roman"/>
      <family val="1"/>
    </font>
    <font>
      <b/>
      <sz val="7"/>
      <color indexed="8"/>
      <name val="Times New Roman"/>
      <family val="1"/>
    </font>
    <font>
      <b/>
      <u val="single"/>
      <sz val="11"/>
      <name val="VNI-Helve-Condense"/>
      <family val="0"/>
    </font>
    <font>
      <b/>
      <sz val="17"/>
      <name val="VNI-Helve"/>
      <family val="0"/>
    </font>
    <font>
      <sz val="10"/>
      <color indexed="12"/>
      <name val="VNI-Helve-Condense"/>
      <family val="0"/>
    </font>
    <font>
      <b/>
      <sz val="17"/>
      <name val="VNI-Helve-Condense"/>
      <family val="0"/>
    </font>
    <font>
      <sz val="14"/>
      <name val="VNI-Helve-Condense"/>
      <family val="0"/>
    </font>
    <font>
      <b/>
      <sz val="12"/>
      <color indexed="8"/>
      <name val="VNI-Helve"/>
      <family val="0"/>
    </font>
    <font>
      <b/>
      <sz val="12"/>
      <color indexed="8"/>
      <name val="VNI-Helve-Condense"/>
      <family val="0"/>
    </font>
    <font>
      <sz val="12"/>
      <color indexed="8"/>
      <name val="VNI-Helve-Condense"/>
      <family val="0"/>
    </font>
    <font>
      <b/>
      <u val="single"/>
      <sz val="12"/>
      <color indexed="12"/>
      <name val="VNI-Helve-Condense"/>
      <family val="0"/>
    </font>
    <font>
      <b/>
      <i/>
      <sz val="12"/>
      <color indexed="8"/>
      <name val="VNI-Helve-Condense"/>
      <family val="0"/>
    </font>
    <font>
      <b/>
      <i/>
      <sz val="12"/>
      <name val="VNI-Helve-Condense"/>
      <family val="0"/>
    </font>
    <font>
      <i/>
      <sz val="12"/>
      <name val="VNI-Times"/>
      <family val="0"/>
    </font>
    <font>
      <i/>
      <sz val="12"/>
      <color indexed="8"/>
      <name val="VNI-Helve-Condense"/>
      <family val="0"/>
    </font>
    <font>
      <b/>
      <i/>
      <sz val="10"/>
      <name val="VNI-Helve-Condense"/>
      <family val="0"/>
    </font>
    <font>
      <b/>
      <i/>
      <sz val="12"/>
      <name val="VNI-Times"/>
      <family val="0"/>
    </font>
    <font>
      <i/>
      <sz val="12"/>
      <name val="VNI-Helve-Condense"/>
      <family val="0"/>
    </font>
    <font>
      <sz val="10"/>
      <name val="돋움"/>
      <family val="3"/>
    </font>
    <font>
      <b/>
      <sz val="10"/>
      <color indexed="10"/>
      <name val="Arial"/>
      <family val="2"/>
    </font>
    <font>
      <b/>
      <sz val="10"/>
      <color indexed="8"/>
      <name val="Arial"/>
      <family val="2"/>
    </font>
    <font>
      <b/>
      <sz val="8"/>
      <name val="VNI-Helve-Condense"/>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s>
  <borders count="42">
    <border>
      <left/>
      <right/>
      <top/>
      <bottom/>
      <diagonal/>
    </border>
    <border>
      <left>
        <color indexed="63"/>
      </left>
      <right>
        <color indexed="63"/>
      </right>
      <top style="double">
        <color indexed="8"/>
      </top>
      <bottom>
        <color indexed="63"/>
      </bottom>
    </border>
    <border>
      <left>
        <color indexed="63"/>
      </left>
      <right>
        <color indexed="63"/>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hair">
        <color indexed="8"/>
      </top>
      <bottom style="double">
        <color indexed="8"/>
      </bottom>
    </border>
    <border>
      <left style="thin">
        <color indexed="8"/>
      </left>
      <right style="thin">
        <color indexed="8"/>
      </right>
      <top style="hair">
        <color indexed="8"/>
      </top>
      <bottom style="double">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medium">
        <color indexed="8"/>
      </bottom>
    </border>
  </borders>
  <cellStyleXfs count="4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9" fontId="0" fillId="0" borderId="0" applyFill="0" applyBorder="0" applyAlignment="0" applyProtection="0"/>
    <xf numFmtId="164" fontId="1" fillId="0" borderId="0">
      <alignment/>
      <protection/>
    </xf>
    <xf numFmtId="165" fontId="0" fillId="0" borderId="0" applyFill="0" applyBorder="0" applyAlignment="0" applyProtection="0"/>
    <xf numFmtId="166" fontId="0" fillId="0" borderId="0" applyFill="0" applyBorder="0" applyAlignment="0" applyProtection="0"/>
    <xf numFmtId="164" fontId="0" fillId="0" borderId="0" applyFill="0" applyBorder="0" applyAlignment="0" applyProtection="0"/>
    <xf numFmtId="167" fontId="0" fillId="0" borderId="0" applyFill="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xf numFmtId="164" fontId="4" fillId="0" borderId="0">
      <alignment/>
      <protection/>
    </xf>
    <xf numFmtId="164" fontId="0" fillId="0" borderId="1" applyNumberFormat="0" applyFill="0" applyAlignment="0" applyProtection="0"/>
    <xf numFmtId="168" fontId="0" fillId="0" borderId="0" applyFill="0" applyBorder="0" applyAlignment="0" applyProtection="0"/>
    <xf numFmtId="169"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70" fontId="0" fillId="0" borderId="0" applyFill="0" applyBorder="0" applyAlignment="0" applyProtection="0"/>
    <xf numFmtId="164" fontId="5" fillId="0" borderId="0">
      <alignment/>
      <protection/>
    </xf>
    <xf numFmtId="171" fontId="0" fillId="0" borderId="0" applyFill="0" applyBorder="0" applyAlignment="0" applyProtection="0"/>
    <xf numFmtId="172" fontId="0" fillId="0" borderId="0" applyFill="0" applyBorder="0" applyAlignment="0" applyProtection="0"/>
    <xf numFmtId="173" fontId="0" fillId="0" borderId="0" applyFill="0" applyBorder="0" applyAlignment="0" applyProtection="0"/>
    <xf numFmtId="174" fontId="0" fillId="0" borderId="0" applyFill="0" applyBorder="0" applyAlignment="0" applyProtection="0"/>
    <xf numFmtId="164" fontId="6" fillId="0" borderId="0">
      <alignment/>
      <protection/>
    </xf>
    <xf numFmtId="164" fontId="1" fillId="0" borderId="0">
      <alignment/>
      <protection/>
    </xf>
  </cellStyleXfs>
  <cellXfs count="583">
    <xf numFmtId="164" fontId="0" fillId="0" borderId="0" xfId="0" applyAlignment="1">
      <alignment/>
    </xf>
    <xf numFmtId="164" fontId="7" fillId="0" borderId="0" xfId="0" applyFont="1" applyAlignment="1">
      <alignment/>
    </xf>
    <xf numFmtId="164" fontId="7" fillId="0" borderId="0" xfId="0" applyFont="1" applyAlignment="1">
      <alignment horizontal="center"/>
    </xf>
    <xf numFmtId="165" fontId="7" fillId="0" borderId="0" xfId="0" applyNumberFormat="1" applyFont="1" applyAlignment="1">
      <alignment/>
    </xf>
    <xf numFmtId="175" fontId="8" fillId="0" borderId="0" xfId="0" applyNumberFormat="1" applyFont="1" applyFill="1" applyAlignment="1">
      <alignment/>
    </xf>
    <xf numFmtId="175" fontId="8" fillId="0" borderId="0" xfId="0" applyNumberFormat="1" applyFont="1" applyAlignment="1">
      <alignment/>
    </xf>
    <xf numFmtId="175" fontId="9" fillId="0" borderId="0" xfId="0" applyNumberFormat="1" applyFont="1" applyFill="1" applyAlignment="1">
      <alignment/>
    </xf>
    <xf numFmtId="175" fontId="9" fillId="0" borderId="0" xfId="0" applyNumberFormat="1" applyFont="1" applyAlignment="1">
      <alignment/>
    </xf>
    <xf numFmtId="175" fontId="9" fillId="0" borderId="2" xfId="0" applyNumberFormat="1" applyFont="1" applyFill="1" applyBorder="1" applyAlignment="1">
      <alignment/>
    </xf>
    <xf numFmtId="175" fontId="9" fillId="0" borderId="2" xfId="0" applyNumberFormat="1" applyFont="1" applyBorder="1" applyAlignment="1">
      <alignment/>
    </xf>
    <xf numFmtId="165" fontId="7" fillId="0" borderId="2" xfId="0" applyNumberFormat="1" applyFont="1" applyBorder="1" applyAlignment="1">
      <alignment/>
    </xf>
    <xf numFmtId="164" fontId="10" fillId="0" borderId="0" xfId="0" applyFont="1" applyBorder="1" applyAlignment="1">
      <alignment horizontal="center"/>
    </xf>
    <xf numFmtId="164" fontId="7" fillId="0" borderId="0" xfId="0" applyFont="1" applyBorder="1" applyAlignment="1">
      <alignment horizontal="center"/>
    </xf>
    <xf numFmtId="165" fontId="7" fillId="0" borderId="0" xfId="0" applyNumberFormat="1" applyFont="1" applyAlignment="1">
      <alignment horizontal="center"/>
    </xf>
    <xf numFmtId="164" fontId="11" fillId="0" borderId="3" xfId="0" applyFont="1" applyBorder="1" applyAlignment="1">
      <alignment horizontal="center"/>
    </xf>
    <xf numFmtId="164" fontId="11" fillId="0" borderId="4" xfId="0" applyFont="1" applyBorder="1" applyAlignment="1">
      <alignment horizontal="center"/>
    </xf>
    <xf numFmtId="164" fontId="11" fillId="0" borderId="4" xfId="0" applyFont="1" applyBorder="1" applyAlignment="1">
      <alignment horizontal="center" wrapText="1"/>
    </xf>
    <xf numFmtId="165" fontId="11" fillId="0" borderId="4" xfId="0" applyNumberFormat="1" applyFont="1" applyBorder="1" applyAlignment="1">
      <alignment horizontal="center"/>
    </xf>
    <xf numFmtId="165" fontId="11" fillId="0" borderId="3" xfId="0" applyNumberFormat="1" applyFont="1" applyBorder="1" applyAlignment="1">
      <alignment horizontal="center"/>
    </xf>
    <xf numFmtId="164" fontId="12" fillId="0" borderId="5" xfId="0" applyFont="1" applyBorder="1" applyAlignment="1">
      <alignment/>
    </xf>
    <xf numFmtId="164" fontId="12" fillId="0" borderId="6" xfId="0" applyFont="1" applyBorder="1" applyAlignment="1">
      <alignment horizontal="center"/>
    </xf>
    <xf numFmtId="165" fontId="12" fillId="0" borderId="7" xfId="0" applyNumberFormat="1" applyFont="1" applyBorder="1" applyAlignment="1">
      <alignment horizontal="center"/>
    </xf>
    <xf numFmtId="165" fontId="13" fillId="0" borderId="7" xfId="0" applyNumberFormat="1" applyFont="1" applyBorder="1" applyAlignment="1">
      <alignment/>
    </xf>
    <xf numFmtId="164" fontId="14" fillId="0" borderId="5" xfId="0" applyFont="1" applyBorder="1" applyAlignment="1">
      <alignment/>
    </xf>
    <xf numFmtId="164" fontId="14" fillId="0" borderId="6" xfId="0" applyFont="1" applyBorder="1" applyAlignment="1">
      <alignment horizontal="center"/>
    </xf>
    <xf numFmtId="165" fontId="14" fillId="0" borderId="5" xfId="0" applyNumberFormat="1" applyFont="1" applyBorder="1" applyAlignment="1">
      <alignment horizontal="center"/>
    </xf>
    <xf numFmtId="165" fontId="14" fillId="0" borderId="5" xfId="0" applyNumberFormat="1" applyFont="1" applyBorder="1" applyAlignment="1">
      <alignment/>
    </xf>
    <xf numFmtId="164" fontId="7" fillId="0" borderId="5" xfId="0" applyFont="1" applyBorder="1" applyAlignment="1">
      <alignment/>
    </xf>
    <xf numFmtId="164" fontId="7" fillId="0" borderId="6" xfId="0" applyFont="1" applyBorder="1" applyAlignment="1">
      <alignment horizontal="center"/>
    </xf>
    <xf numFmtId="165" fontId="7" fillId="0" borderId="5" xfId="0" applyNumberFormat="1" applyFont="1" applyBorder="1" applyAlignment="1">
      <alignment horizontal="center"/>
    </xf>
    <xf numFmtId="165" fontId="15" fillId="0" borderId="5" xfId="0" applyNumberFormat="1" applyFont="1" applyBorder="1" applyAlignment="1">
      <alignment/>
    </xf>
    <xf numFmtId="165" fontId="7" fillId="0" borderId="5" xfId="0" applyNumberFormat="1" applyFont="1" applyBorder="1" applyAlignment="1">
      <alignment/>
    </xf>
    <xf numFmtId="165" fontId="11" fillId="0" borderId="5" xfId="0" applyNumberFormat="1" applyFont="1" applyBorder="1" applyAlignment="1">
      <alignment horizontal="center"/>
    </xf>
    <xf numFmtId="165" fontId="16" fillId="0" borderId="5" xfId="0" applyNumberFormat="1" applyFont="1" applyBorder="1" applyAlignment="1">
      <alignment horizontal="center"/>
    </xf>
    <xf numFmtId="165" fontId="15" fillId="0" borderId="5" xfId="0" applyNumberFormat="1" applyFont="1" applyBorder="1" applyAlignment="1">
      <alignment horizontal="center"/>
    </xf>
    <xf numFmtId="165" fontId="7" fillId="0" borderId="0" xfId="0" applyNumberFormat="1" applyFont="1" applyBorder="1" applyAlignment="1">
      <alignment horizontal="center"/>
    </xf>
    <xf numFmtId="165" fontId="7" fillId="0" borderId="6" xfId="0" applyNumberFormat="1" applyFont="1" applyBorder="1" applyAlignment="1">
      <alignment/>
    </xf>
    <xf numFmtId="169" fontId="7" fillId="0" borderId="5" xfId="0" applyNumberFormat="1" applyFont="1" applyBorder="1" applyAlignment="1">
      <alignment/>
    </xf>
    <xf numFmtId="176" fontId="7" fillId="0" borderId="5" xfId="0" applyNumberFormat="1" applyFont="1" applyBorder="1" applyAlignment="1">
      <alignment horizontal="center"/>
    </xf>
    <xf numFmtId="165" fontId="15" fillId="0" borderId="6" xfId="0" applyNumberFormat="1" applyFont="1" applyBorder="1" applyAlignment="1">
      <alignment/>
    </xf>
    <xf numFmtId="165" fontId="17" fillId="0" borderId="5" xfId="0" applyNumberFormat="1" applyFont="1" applyBorder="1" applyAlignment="1">
      <alignment horizontal="center"/>
    </xf>
    <xf numFmtId="165" fontId="12" fillId="0" borderId="5" xfId="0" applyNumberFormat="1" applyFont="1" applyBorder="1" applyAlignment="1">
      <alignment horizontal="center"/>
    </xf>
    <xf numFmtId="165" fontId="13" fillId="0" borderId="5" xfId="0" applyNumberFormat="1" applyFont="1" applyBorder="1" applyAlignment="1">
      <alignment/>
    </xf>
    <xf numFmtId="165" fontId="20" fillId="0" borderId="0" xfId="0" applyNumberFormat="1" applyFont="1" applyBorder="1" applyAlignment="1">
      <alignment horizontal="center"/>
    </xf>
    <xf numFmtId="176" fontId="7" fillId="0" borderId="5" xfId="15" applyNumberFormat="1" applyFont="1" applyFill="1" applyBorder="1" applyAlignment="1" applyProtection="1">
      <alignment horizontal="center"/>
      <protection/>
    </xf>
    <xf numFmtId="169" fontId="16" fillId="0" borderId="5" xfId="15" applyNumberFormat="1" applyFont="1" applyFill="1" applyBorder="1" applyAlignment="1" applyProtection="1">
      <alignment horizontal="center"/>
      <protection/>
    </xf>
    <xf numFmtId="169" fontId="15" fillId="0" borderId="5" xfId="15" applyNumberFormat="1" applyFont="1" applyFill="1" applyBorder="1" applyAlignment="1" applyProtection="1">
      <alignment/>
      <protection/>
    </xf>
    <xf numFmtId="169" fontId="16" fillId="0" borderId="5" xfId="0" applyNumberFormat="1" applyFont="1" applyBorder="1" applyAlignment="1">
      <alignment horizontal="center"/>
    </xf>
    <xf numFmtId="169" fontId="15" fillId="0" borderId="5" xfId="0" applyNumberFormat="1" applyFont="1" applyBorder="1" applyAlignment="1">
      <alignment/>
    </xf>
    <xf numFmtId="165" fontId="17" fillId="0" borderId="5" xfId="0" applyNumberFormat="1" applyFont="1" applyBorder="1" applyAlignment="1">
      <alignment/>
    </xf>
    <xf numFmtId="169" fontId="7" fillId="0" borderId="5" xfId="15" applyNumberFormat="1" applyFont="1" applyFill="1" applyBorder="1" applyAlignment="1" applyProtection="1">
      <alignment/>
      <protection/>
    </xf>
    <xf numFmtId="164" fontId="21" fillId="0" borderId="3" xfId="0" applyFont="1" applyBorder="1" applyAlignment="1">
      <alignment horizontal="center"/>
    </xf>
    <xf numFmtId="164" fontId="21" fillId="0" borderId="4" xfId="0" applyFont="1" applyBorder="1" applyAlignment="1">
      <alignment horizontal="center"/>
    </xf>
    <xf numFmtId="165" fontId="21" fillId="0" borderId="4" xfId="0" applyNumberFormat="1" applyFont="1" applyBorder="1" applyAlignment="1">
      <alignment horizontal="center"/>
    </xf>
    <xf numFmtId="165" fontId="22" fillId="0" borderId="4" xfId="0" applyNumberFormat="1" applyFont="1" applyBorder="1" applyAlignment="1">
      <alignment/>
    </xf>
    <xf numFmtId="164" fontId="11" fillId="0" borderId="0" xfId="0" applyFont="1" applyBorder="1" applyAlignment="1">
      <alignment/>
    </xf>
    <xf numFmtId="164" fontId="11" fillId="0" borderId="0" xfId="0" applyFont="1" applyBorder="1" applyAlignment="1">
      <alignment horizontal="center"/>
    </xf>
    <xf numFmtId="165" fontId="23" fillId="0" borderId="0" xfId="0" applyNumberFormat="1" applyFont="1" applyBorder="1" applyAlignment="1">
      <alignment horizontal="center"/>
    </xf>
    <xf numFmtId="165" fontId="24" fillId="0" borderId="0" xfId="0" applyNumberFormat="1" applyFont="1" applyBorder="1" applyAlignment="1">
      <alignment/>
    </xf>
    <xf numFmtId="165" fontId="23" fillId="0" borderId="0" xfId="0" applyNumberFormat="1" applyFont="1" applyBorder="1" applyAlignment="1">
      <alignment/>
    </xf>
    <xf numFmtId="176" fontId="15" fillId="0" borderId="5" xfId="15" applyNumberFormat="1" applyFont="1" applyFill="1" applyBorder="1" applyAlignment="1" applyProtection="1">
      <alignment horizontal="center"/>
      <protection/>
    </xf>
    <xf numFmtId="176" fontId="7" fillId="0" borderId="5" xfId="0" applyNumberFormat="1" applyFont="1" applyBorder="1" applyAlignment="1">
      <alignment/>
    </xf>
    <xf numFmtId="176" fontId="16" fillId="0" borderId="5" xfId="15" applyNumberFormat="1" applyFont="1" applyFill="1" applyBorder="1" applyAlignment="1" applyProtection="1">
      <alignment horizontal="center"/>
      <protection/>
    </xf>
    <xf numFmtId="164" fontId="17" fillId="0" borderId="5" xfId="0" applyFont="1" applyBorder="1" applyAlignment="1">
      <alignment/>
    </xf>
    <xf numFmtId="165" fontId="25" fillId="0" borderId="5" xfId="0" applyNumberFormat="1" applyFont="1" applyBorder="1" applyAlignment="1">
      <alignment horizontal="center"/>
    </xf>
    <xf numFmtId="165" fontId="15" fillId="0" borderId="5" xfId="15" applyNumberFormat="1" applyFont="1" applyFill="1" applyBorder="1" applyAlignment="1" applyProtection="1">
      <alignment horizontal="center"/>
      <protection/>
    </xf>
    <xf numFmtId="165" fontId="7" fillId="0" borderId="5" xfId="15" applyNumberFormat="1" applyFont="1" applyFill="1" applyBorder="1" applyAlignment="1" applyProtection="1">
      <alignment horizontal="center"/>
      <protection/>
    </xf>
    <xf numFmtId="176" fontId="7" fillId="0" borderId="5" xfId="15" applyNumberFormat="1" applyFont="1" applyFill="1" applyBorder="1" applyAlignment="1" applyProtection="1">
      <alignment/>
      <protection/>
    </xf>
    <xf numFmtId="165" fontId="7" fillId="0" borderId="8" xfId="0" applyNumberFormat="1" applyFont="1" applyBorder="1" applyAlignment="1">
      <alignment horizontal="center"/>
    </xf>
    <xf numFmtId="165" fontId="7" fillId="0" borderId="8" xfId="0" applyNumberFormat="1" applyFont="1" applyBorder="1" applyAlignment="1">
      <alignment/>
    </xf>
    <xf numFmtId="165" fontId="21" fillId="0" borderId="4" xfId="0" applyNumberFormat="1" applyFont="1" applyBorder="1" applyAlignment="1">
      <alignment/>
    </xf>
    <xf numFmtId="165" fontId="26" fillId="0" borderId="0" xfId="0" applyNumberFormat="1" applyFont="1" applyAlignment="1">
      <alignment horizontal="center"/>
    </xf>
    <xf numFmtId="165" fontId="27" fillId="0" borderId="0" xfId="0" applyNumberFormat="1" applyFont="1" applyAlignment="1">
      <alignment/>
    </xf>
    <xf numFmtId="164" fontId="28" fillId="0" borderId="0" xfId="0" applyFont="1" applyBorder="1" applyAlignment="1">
      <alignment/>
    </xf>
    <xf numFmtId="164" fontId="4" fillId="0" borderId="0" xfId="0" applyFont="1" applyAlignment="1">
      <alignment/>
    </xf>
    <xf numFmtId="165" fontId="29" fillId="0" borderId="0" xfId="0" applyNumberFormat="1" applyFont="1" applyBorder="1" applyAlignment="1">
      <alignment horizontal="center"/>
    </xf>
    <xf numFmtId="165" fontId="29" fillId="0" borderId="0" xfId="0" applyNumberFormat="1" applyFont="1" applyAlignment="1">
      <alignment horizontal="center"/>
    </xf>
    <xf numFmtId="164" fontId="30" fillId="0" borderId="0" xfId="0" applyFont="1" applyBorder="1" applyAlignment="1">
      <alignment/>
    </xf>
    <xf numFmtId="164" fontId="4" fillId="0" borderId="0" xfId="0" applyFont="1" applyAlignment="1">
      <alignment horizontal="center"/>
    </xf>
    <xf numFmtId="164" fontId="7" fillId="0" borderId="0" xfId="0" applyFont="1" applyBorder="1" applyAlignment="1">
      <alignment/>
    </xf>
    <xf numFmtId="165" fontId="17" fillId="0" borderId="0" xfId="0" applyNumberFormat="1" applyFont="1" applyAlignment="1">
      <alignment/>
    </xf>
    <xf numFmtId="178" fontId="7" fillId="0" borderId="0" xfId="0" applyNumberFormat="1" applyFont="1" applyAlignment="1">
      <alignment/>
    </xf>
    <xf numFmtId="164" fontId="11" fillId="0" borderId="0" xfId="0" applyFont="1" applyAlignment="1">
      <alignment horizontal="center"/>
    </xf>
    <xf numFmtId="164" fontId="31" fillId="0" borderId="0" xfId="0" applyFont="1" applyAlignment="1">
      <alignment/>
    </xf>
    <xf numFmtId="165" fontId="32" fillId="0" borderId="0" xfId="0" applyNumberFormat="1" applyFont="1" applyAlignment="1">
      <alignment horizontal="right"/>
    </xf>
    <xf numFmtId="164" fontId="32" fillId="0" borderId="0" xfId="0" applyFont="1" applyAlignment="1">
      <alignment/>
    </xf>
    <xf numFmtId="164" fontId="33" fillId="0" borderId="0" xfId="0" applyFont="1" applyBorder="1" applyAlignment="1">
      <alignment horizontal="center"/>
    </xf>
    <xf numFmtId="164" fontId="34" fillId="0" borderId="0" xfId="0" applyFont="1" applyAlignment="1">
      <alignment horizontal="center"/>
    </xf>
    <xf numFmtId="164" fontId="24" fillId="0" borderId="0" xfId="0" applyFont="1" applyAlignment="1">
      <alignment horizontal="center"/>
    </xf>
    <xf numFmtId="165" fontId="35" fillId="0" borderId="0" xfId="0" applyNumberFormat="1" applyFont="1" applyAlignment="1">
      <alignment horizontal="center"/>
    </xf>
    <xf numFmtId="164" fontId="36" fillId="0" borderId="0" xfId="0" applyFont="1" applyAlignment="1">
      <alignment/>
    </xf>
    <xf numFmtId="164" fontId="37" fillId="0" borderId="0" xfId="0" applyFont="1" applyAlignment="1">
      <alignment/>
    </xf>
    <xf numFmtId="169" fontId="38" fillId="0" borderId="0" xfId="0" applyNumberFormat="1" applyFont="1" applyAlignment="1">
      <alignment horizontal="right"/>
    </xf>
    <xf numFmtId="164" fontId="24" fillId="0" borderId="0" xfId="0" applyFont="1" applyAlignment="1">
      <alignment/>
    </xf>
    <xf numFmtId="164" fontId="39" fillId="0" borderId="0" xfId="0" applyFont="1" applyAlignment="1">
      <alignment/>
    </xf>
    <xf numFmtId="165" fontId="39" fillId="0" borderId="0" xfId="0" applyNumberFormat="1" applyFont="1" applyAlignment="1">
      <alignment horizontal="right"/>
    </xf>
    <xf numFmtId="164" fontId="40" fillId="0" borderId="0" xfId="0" applyFont="1" applyBorder="1" applyAlignment="1">
      <alignment/>
    </xf>
    <xf numFmtId="165" fontId="41" fillId="0" borderId="0" xfId="0" applyNumberFormat="1" applyFont="1" applyAlignment="1">
      <alignment horizontal="right"/>
    </xf>
    <xf numFmtId="164" fontId="42" fillId="0" borderId="0" xfId="0" applyFont="1" applyFill="1" applyBorder="1" applyAlignment="1">
      <alignment horizontal="left"/>
    </xf>
    <xf numFmtId="165" fontId="43" fillId="0" borderId="0" xfId="0" applyNumberFormat="1" applyFont="1" applyFill="1" applyBorder="1" applyAlignment="1">
      <alignment horizontal="right"/>
    </xf>
    <xf numFmtId="176" fontId="31" fillId="0" borderId="0" xfId="0" applyNumberFormat="1" applyFont="1" applyAlignment="1">
      <alignment/>
    </xf>
    <xf numFmtId="176" fontId="32" fillId="0" borderId="0" xfId="15" applyNumberFormat="1" applyFont="1" applyFill="1" applyBorder="1" applyAlignment="1" applyProtection="1">
      <alignment/>
      <protection/>
    </xf>
    <xf numFmtId="164" fontId="35" fillId="0" borderId="0" xfId="0" applyFont="1" applyAlignment="1">
      <alignment/>
    </xf>
    <xf numFmtId="176" fontId="32" fillId="0" borderId="0" xfId="15" applyNumberFormat="1" applyFont="1" applyFill="1" applyBorder="1" applyAlignment="1" applyProtection="1">
      <alignment horizontal="center"/>
      <protection/>
    </xf>
    <xf numFmtId="165" fontId="38" fillId="0" borderId="0" xfId="0" applyNumberFormat="1" applyFont="1" applyAlignment="1">
      <alignment horizontal="right"/>
    </xf>
    <xf numFmtId="165" fontId="44" fillId="0" borderId="0" xfId="0" applyNumberFormat="1" applyFont="1" applyAlignment="1">
      <alignment/>
    </xf>
    <xf numFmtId="164" fontId="35" fillId="0" borderId="0" xfId="0" applyFont="1" applyBorder="1" applyAlignment="1">
      <alignment/>
    </xf>
    <xf numFmtId="165" fontId="41" fillId="0" borderId="0" xfId="0" applyNumberFormat="1" applyFont="1" applyBorder="1" applyAlignment="1">
      <alignment horizontal="right"/>
    </xf>
    <xf numFmtId="165" fontId="31" fillId="0" borderId="0" xfId="0" applyNumberFormat="1" applyFont="1" applyAlignment="1">
      <alignment/>
    </xf>
    <xf numFmtId="164" fontId="45" fillId="0" borderId="0" xfId="0" applyFont="1" applyAlignment="1">
      <alignment/>
    </xf>
    <xf numFmtId="164" fontId="40" fillId="0" borderId="0" xfId="0" applyFont="1" applyAlignment="1">
      <alignment/>
    </xf>
    <xf numFmtId="165" fontId="32" fillId="0" borderId="0" xfId="0" applyNumberFormat="1" applyFont="1" applyAlignment="1">
      <alignment/>
    </xf>
    <xf numFmtId="165" fontId="46" fillId="0" borderId="0" xfId="0" applyNumberFormat="1" applyFont="1" applyAlignment="1">
      <alignment horizontal="right"/>
    </xf>
    <xf numFmtId="164" fontId="47" fillId="0" borderId="0" xfId="0" applyFont="1" applyAlignment="1">
      <alignment/>
    </xf>
    <xf numFmtId="165" fontId="35" fillId="0" borderId="0" xfId="0" applyNumberFormat="1" applyFont="1" applyAlignment="1">
      <alignment horizontal="right"/>
    </xf>
    <xf numFmtId="164" fontId="29" fillId="0" borderId="0" xfId="0" applyFont="1" applyBorder="1" applyAlignment="1">
      <alignment horizontal="center"/>
    </xf>
    <xf numFmtId="164" fontId="30" fillId="0" borderId="0" xfId="0" applyFont="1" applyBorder="1" applyAlignment="1">
      <alignment horizontal="center"/>
    </xf>
    <xf numFmtId="176" fontId="7" fillId="0" borderId="0" xfId="15" applyNumberFormat="1" applyFont="1" applyFill="1" applyBorder="1" applyAlignment="1" applyProtection="1">
      <alignment/>
      <protection/>
    </xf>
    <xf numFmtId="175" fontId="8" fillId="0" borderId="0" xfId="0" applyNumberFormat="1" applyFont="1" applyAlignment="1">
      <alignment vertical="top"/>
    </xf>
    <xf numFmtId="175" fontId="9" fillId="0" borderId="0" xfId="0" applyNumberFormat="1" applyFont="1" applyAlignment="1">
      <alignment vertical="top"/>
    </xf>
    <xf numFmtId="175" fontId="9" fillId="0" borderId="2" xfId="0" applyNumberFormat="1" applyFont="1" applyBorder="1" applyAlignment="1">
      <alignment vertical="top"/>
    </xf>
    <xf numFmtId="164" fontId="48" fillId="0" borderId="0" xfId="0" applyFont="1" applyBorder="1" applyAlignment="1">
      <alignment horizontal="center"/>
    </xf>
    <xf numFmtId="164" fontId="11" fillId="0" borderId="0" xfId="0" applyFont="1" applyAlignment="1">
      <alignment/>
    </xf>
    <xf numFmtId="164" fontId="11" fillId="0" borderId="3" xfId="0" applyFont="1" applyBorder="1" applyAlignment="1">
      <alignment horizontal="center" vertical="center"/>
    </xf>
    <xf numFmtId="164" fontId="11" fillId="0" borderId="3" xfId="0" applyFont="1" applyBorder="1" applyAlignment="1">
      <alignment horizontal="center" vertical="center" wrapText="1"/>
    </xf>
    <xf numFmtId="176" fontId="11" fillId="0" borderId="3" xfId="15" applyNumberFormat="1" applyFont="1" applyFill="1" applyBorder="1" applyAlignment="1" applyProtection="1">
      <alignment horizontal="center" vertical="center"/>
      <protection/>
    </xf>
    <xf numFmtId="164" fontId="7" fillId="0" borderId="0" xfId="0" applyFont="1" applyAlignment="1">
      <alignment horizontal="center" vertical="center"/>
    </xf>
    <xf numFmtId="176" fontId="11" fillId="0" borderId="3" xfId="15" applyNumberFormat="1" applyFont="1" applyFill="1" applyBorder="1" applyAlignment="1" applyProtection="1">
      <alignment horizontal="center" vertical="center" wrapText="1"/>
      <protection/>
    </xf>
    <xf numFmtId="164" fontId="11" fillId="0" borderId="9" xfId="0" applyFont="1" applyBorder="1" applyAlignment="1">
      <alignment/>
    </xf>
    <xf numFmtId="175" fontId="11" fillId="0" borderId="5" xfId="0" applyNumberFormat="1" applyFont="1" applyBorder="1" applyAlignment="1">
      <alignment horizontal="center"/>
    </xf>
    <xf numFmtId="175" fontId="11" fillId="0" borderId="6" xfId="0" applyNumberFormat="1" applyFont="1" applyBorder="1" applyAlignment="1">
      <alignment horizontal="center"/>
    </xf>
    <xf numFmtId="165" fontId="11" fillId="0" borderId="6" xfId="0" applyNumberFormat="1" applyFont="1" applyBorder="1" applyAlignment="1">
      <alignment/>
    </xf>
    <xf numFmtId="176" fontId="11" fillId="0" borderId="6" xfId="15" applyNumberFormat="1" applyFont="1" applyFill="1" applyBorder="1" applyAlignment="1" applyProtection="1">
      <alignment/>
      <protection/>
    </xf>
    <xf numFmtId="176" fontId="11" fillId="0" borderId="5" xfId="15" applyNumberFormat="1" applyFont="1" applyFill="1" applyBorder="1" applyAlignment="1" applyProtection="1">
      <alignment/>
      <protection/>
    </xf>
    <xf numFmtId="176" fontId="11" fillId="0" borderId="7" xfId="15" applyNumberFormat="1" applyFont="1" applyFill="1" applyBorder="1" applyAlignment="1" applyProtection="1">
      <alignment/>
      <protection/>
    </xf>
    <xf numFmtId="164" fontId="7" fillId="0" borderId="9" xfId="0" applyFont="1" applyBorder="1" applyAlignment="1">
      <alignment/>
    </xf>
    <xf numFmtId="175" fontId="7" fillId="0" borderId="5" xfId="0" applyNumberFormat="1" applyFont="1" applyBorder="1" applyAlignment="1">
      <alignment horizontal="center"/>
    </xf>
    <xf numFmtId="175" fontId="7" fillId="0" borderId="6" xfId="0" applyNumberFormat="1" applyFont="1" applyBorder="1" applyAlignment="1">
      <alignment horizontal="center"/>
    </xf>
    <xf numFmtId="176" fontId="7" fillId="0" borderId="6" xfId="15" applyNumberFormat="1" applyFont="1" applyFill="1" applyBorder="1" applyAlignment="1" applyProtection="1">
      <alignment/>
      <protection/>
    </xf>
    <xf numFmtId="176" fontId="17" fillId="0" borderId="6" xfId="15" applyNumberFormat="1" applyFont="1" applyFill="1" applyBorder="1" applyAlignment="1" applyProtection="1">
      <alignment/>
      <protection/>
    </xf>
    <xf numFmtId="164" fontId="49" fillId="0" borderId="9" xfId="0" applyFont="1" applyBorder="1" applyAlignment="1">
      <alignment/>
    </xf>
    <xf numFmtId="165" fontId="49" fillId="0" borderId="6" xfId="0" applyNumberFormat="1" applyFont="1" applyBorder="1" applyAlignment="1">
      <alignment/>
    </xf>
    <xf numFmtId="176" fontId="49" fillId="0" borderId="5" xfId="15" applyNumberFormat="1" applyFont="1" applyFill="1" applyBorder="1" applyAlignment="1" applyProtection="1">
      <alignment/>
      <protection/>
    </xf>
    <xf numFmtId="164" fontId="7" fillId="0" borderId="10" xfId="0" applyFont="1" applyBorder="1" applyAlignment="1">
      <alignment/>
    </xf>
    <xf numFmtId="175" fontId="7" fillId="0" borderId="8" xfId="0" applyNumberFormat="1" applyFont="1" applyBorder="1" applyAlignment="1">
      <alignment horizontal="center"/>
    </xf>
    <xf numFmtId="175" fontId="7" fillId="0" borderId="11" xfId="0" applyNumberFormat="1" applyFont="1" applyBorder="1" applyAlignment="1">
      <alignment horizontal="center"/>
    </xf>
    <xf numFmtId="176" fontId="7" fillId="0" borderId="11" xfId="15" applyNumberFormat="1" applyFont="1" applyFill="1" applyBorder="1" applyAlignment="1" applyProtection="1">
      <alignment/>
      <protection/>
    </xf>
    <xf numFmtId="176" fontId="7" fillId="0" borderId="8" xfId="15" applyNumberFormat="1" applyFont="1" applyFill="1" applyBorder="1" applyAlignment="1" applyProtection="1">
      <alignment/>
      <protection/>
    </xf>
    <xf numFmtId="165" fontId="11" fillId="0" borderId="0" xfId="0" applyNumberFormat="1" applyFont="1" applyBorder="1" applyAlignment="1">
      <alignment/>
    </xf>
    <xf numFmtId="164" fontId="50" fillId="0" borderId="0" xfId="0" applyFont="1" applyAlignment="1">
      <alignment/>
    </xf>
    <xf numFmtId="170" fontId="7" fillId="0" borderId="0" xfId="19" applyNumberFormat="1" applyFont="1" applyFill="1" applyBorder="1" applyAlignment="1" applyProtection="1">
      <alignment/>
      <protection/>
    </xf>
    <xf numFmtId="175" fontId="7" fillId="0" borderId="0" xfId="0" applyNumberFormat="1" applyFont="1" applyBorder="1" applyAlignment="1">
      <alignment horizontal="center"/>
    </xf>
    <xf numFmtId="165" fontId="7" fillId="0" borderId="0" xfId="0" applyNumberFormat="1" applyFont="1" applyBorder="1" applyAlignment="1">
      <alignment/>
    </xf>
    <xf numFmtId="164" fontId="0" fillId="0" borderId="0" xfId="0" applyFont="1" applyAlignment="1">
      <alignment/>
    </xf>
    <xf numFmtId="164" fontId="22" fillId="0" borderId="0" xfId="0" applyFont="1" applyAlignment="1">
      <alignment/>
    </xf>
    <xf numFmtId="164" fontId="22" fillId="0" borderId="12" xfId="0" applyFont="1" applyBorder="1" applyAlignment="1">
      <alignment horizontal="center"/>
    </xf>
    <xf numFmtId="164" fontId="22" fillId="0" borderId="3" xfId="0" applyFont="1" applyBorder="1" applyAlignment="1">
      <alignment horizontal="center"/>
    </xf>
    <xf numFmtId="164" fontId="21" fillId="0" borderId="13" xfId="0" applyFont="1" applyBorder="1" applyAlignment="1">
      <alignment horizontal="center"/>
    </xf>
    <xf numFmtId="164" fontId="22" fillId="0" borderId="4" xfId="0" applyFont="1" applyBorder="1" applyAlignment="1">
      <alignment horizontal="center"/>
    </xf>
    <xf numFmtId="164" fontId="22" fillId="0" borderId="7" xfId="0" applyFont="1" applyBorder="1" applyAlignment="1">
      <alignment horizontal="left"/>
    </xf>
    <xf numFmtId="165" fontId="22" fillId="0" borderId="5" xfId="0" applyNumberFormat="1" applyFont="1" applyBorder="1" applyAlignment="1">
      <alignment horizontal="right"/>
    </xf>
    <xf numFmtId="165" fontId="22" fillId="0" borderId="6" xfId="0" applyNumberFormat="1" applyFont="1" applyBorder="1" applyAlignment="1">
      <alignment horizontal="right"/>
    </xf>
    <xf numFmtId="165" fontId="22" fillId="0" borderId="0" xfId="0" applyNumberFormat="1" applyFont="1" applyBorder="1" applyAlignment="1">
      <alignment horizontal="right"/>
    </xf>
    <xf numFmtId="164" fontId="22" fillId="0" borderId="5" xfId="0" applyFont="1" applyBorder="1" applyAlignment="1">
      <alignment horizontal="left"/>
    </xf>
    <xf numFmtId="165" fontId="0" fillId="0" borderId="0" xfId="0" applyNumberFormat="1" applyFont="1" applyAlignment="1">
      <alignment/>
    </xf>
    <xf numFmtId="164" fontId="0" fillId="0" borderId="5" xfId="0" applyFont="1" applyBorder="1" applyAlignment="1">
      <alignment/>
    </xf>
    <xf numFmtId="165" fontId="0" fillId="0" borderId="5" xfId="0" applyNumberFormat="1" applyFont="1" applyBorder="1" applyAlignment="1">
      <alignment/>
    </xf>
    <xf numFmtId="164" fontId="22" fillId="0" borderId="5" xfId="0" applyFont="1" applyBorder="1" applyAlignment="1">
      <alignment/>
    </xf>
    <xf numFmtId="165" fontId="22" fillId="0" borderId="0" xfId="0" applyNumberFormat="1" applyFont="1" applyAlignment="1">
      <alignment/>
    </xf>
    <xf numFmtId="164" fontId="22" fillId="0" borderId="8" xfId="0" applyFont="1" applyBorder="1" applyAlignment="1">
      <alignment/>
    </xf>
    <xf numFmtId="165" fontId="0" fillId="0" borderId="8" xfId="0" applyNumberFormat="1" applyFont="1" applyBorder="1" applyAlignment="1">
      <alignment/>
    </xf>
    <xf numFmtId="165" fontId="22" fillId="0" borderId="3" xfId="0" applyNumberFormat="1" applyFont="1" applyBorder="1" applyAlignment="1">
      <alignment/>
    </xf>
    <xf numFmtId="165" fontId="22" fillId="0" borderId="14" xfId="0" applyNumberFormat="1" applyFont="1" applyBorder="1" applyAlignment="1">
      <alignment/>
    </xf>
    <xf numFmtId="164" fontId="51" fillId="0" borderId="0" xfId="0" applyFont="1" applyBorder="1" applyAlignment="1">
      <alignment horizontal="center"/>
    </xf>
    <xf numFmtId="164" fontId="22" fillId="0" borderId="13" xfId="0" applyFont="1" applyBorder="1" applyAlignment="1">
      <alignment horizontal="center"/>
    </xf>
    <xf numFmtId="165" fontId="0" fillId="0" borderId="7" xfId="0" applyNumberFormat="1" applyFont="1" applyBorder="1" applyAlignment="1">
      <alignment/>
    </xf>
    <xf numFmtId="165" fontId="0" fillId="0" borderId="0" xfId="0" applyNumberFormat="1" applyFont="1" applyBorder="1" applyAlignment="1">
      <alignment/>
    </xf>
    <xf numFmtId="165" fontId="0" fillId="0" borderId="6" xfId="0" applyNumberFormat="1" applyFont="1" applyBorder="1" applyAlignment="1">
      <alignment/>
    </xf>
    <xf numFmtId="164" fontId="0" fillId="0" borderId="8" xfId="0" applyFont="1" applyBorder="1" applyAlignment="1">
      <alignment/>
    </xf>
    <xf numFmtId="165" fontId="0" fillId="0" borderId="14" xfId="0" applyNumberFormat="1" applyFont="1" applyBorder="1" applyAlignment="1">
      <alignment/>
    </xf>
    <xf numFmtId="165" fontId="22" fillId="0" borderId="8" xfId="0" applyNumberFormat="1" applyFont="1" applyBorder="1" applyAlignment="1">
      <alignment/>
    </xf>
    <xf numFmtId="165" fontId="22" fillId="0" borderId="11" xfId="0" applyNumberFormat="1" applyFont="1" applyBorder="1" applyAlignment="1">
      <alignment/>
    </xf>
    <xf numFmtId="165" fontId="22" fillId="0" borderId="3" xfId="0" applyNumberFormat="1" applyFont="1" applyBorder="1" applyAlignment="1">
      <alignment horizontal="center"/>
    </xf>
    <xf numFmtId="165" fontId="22" fillId="0" borderId="4" xfId="0" applyNumberFormat="1" applyFont="1" applyBorder="1" applyAlignment="1">
      <alignment horizontal="center"/>
    </xf>
    <xf numFmtId="165" fontId="22" fillId="0" borderId="13" xfId="0" applyNumberFormat="1" applyFont="1" applyBorder="1" applyAlignment="1">
      <alignment horizontal="center"/>
    </xf>
    <xf numFmtId="165" fontId="0" fillId="0" borderId="11" xfId="0" applyNumberFormat="1" applyFont="1" applyBorder="1" applyAlignment="1">
      <alignment/>
    </xf>
    <xf numFmtId="164" fontId="0" fillId="0" borderId="2" xfId="0" applyBorder="1" applyAlignment="1">
      <alignment/>
    </xf>
    <xf numFmtId="164" fontId="52" fillId="0" borderId="0" xfId="0" applyFont="1" applyBorder="1" applyAlignment="1">
      <alignment horizontal="center"/>
    </xf>
    <xf numFmtId="164" fontId="29" fillId="0" borderId="0" xfId="0" applyFont="1" applyAlignment="1">
      <alignment/>
    </xf>
    <xf numFmtId="164" fontId="0" fillId="0" borderId="0" xfId="0" applyNumberFormat="1" applyFont="1" applyAlignment="1">
      <alignment/>
    </xf>
    <xf numFmtId="164" fontId="22" fillId="0" borderId="0" xfId="0" applyFont="1" applyAlignment="1">
      <alignment horizontal="center"/>
    </xf>
    <xf numFmtId="175" fontId="22" fillId="0" borderId="0" xfId="0" applyNumberFormat="1" applyFont="1" applyAlignment="1">
      <alignment horizontal="right"/>
    </xf>
    <xf numFmtId="175" fontId="22" fillId="0" borderId="0" xfId="0" applyNumberFormat="1" applyFont="1" applyAlignment="1">
      <alignment/>
    </xf>
    <xf numFmtId="175" fontId="0" fillId="0" borderId="0" xfId="0" applyNumberFormat="1" applyFont="1" applyAlignment="1">
      <alignment/>
    </xf>
    <xf numFmtId="175" fontId="22" fillId="0" borderId="0" xfId="27" applyNumberFormat="1" applyFont="1" applyAlignment="1">
      <alignment horizontal="left"/>
      <protection/>
    </xf>
    <xf numFmtId="175" fontId="0" fillId="0" borderId="0" xfId="27" applyNumberFormat="1" applyFont="1" applyAlignment="1">
      <alignment horizontal="left"/>
      <protection/>
    </xf>
    <xf numFmtId="175" fontId="0" fillId="0" borderId="0" xfId="27" applyNumberFormat="1" applyFont="1">
      <alignment/>
      <protection/>
    </xf>
    <xf numFmtId="164" fontId="22" fillId="0" borderId="0" xfId="27" applyFont="1" applyBorder="1" applyAlignment="1">
      <alignment horizontal="center"/>
      <protection/>
    </xf>
    <xf numFmtId="164" fontId="22" fillId="0" borderId="0" xfId="27" applyFont="1" applyAlignment="1">
      <alignment horizontal="center"/>
      <protection/>
    </xf>
    <xf numFmtId="175" fontId="0" fillId="0" borderId="0" xfId="27" applyNumberFormat="1" applyFont="1" applyAlignment="1">
      <alignment horizontal="center"/>
      <protection/>
    </xf>
    <xf numFmtId="165" fontId="0" fillId="0" borderId="0" xfId="27" applyNumberFormat="1" applyFont="1" applyBorder="1" applyAlignment="1">
      <alignment horizontal="right"/>
      <protection/>
    </xf>
    <xf numFmtId="165" fontId="0" fillId="0" borderId="0" xfId="27" applyNumberFormat="1" applyFont="1" applyAlignment="1">
      <alignment horizontal="right"/>
      <protection/>
    </xf>
    <xf numFmtId="175" fontId="22" fillId="0" borderId="0" xfId="27" applyNumberFormat="1" applyFont="1" applyBorder="1" applyAlignment="1">
      <alignment horizontal="center"/>
      <protection/>
    </xf>
    <xf numFmtId="165" fontId="22" fillId="0" borderId="0" xfId="27" applyNumberFormat="1" applyFont="1" applyBorder="1" applyAlignment="1">
      <alignment horizontal="right"/>
      <protection/>
    </xf>
    <xf numFmtId="165" fontId="22" fillId="0" borderId="0" xfId="27" applyNumberFormat="1" applyFont="1" applyAlignment="1">
      <alignment horizontal="right"/>
      <protection/>
    </xf>
    <xf numFmtId="175" fontId="22" fillId="0" borderId="0" xfId="27" applyNumberFormat="1" applyFont="1" applyAlignment="1">
      <alignment horizontal="center"/>
      <protection/>
    </xf>
    <xf numFmtId="165" fontId="22" fillId="0" borderId="0" xfId="27" applyNumberFormat="1" applyFont="1" applyAlignment="1">
      <alignment horizontal="center"/>
      <protection/>
    </xf>
    <xf numFmtId="165" fontId="42" fillId="0" borderId="0" xfId="0" applyNumberFormat="1" applyFont="1" applyBorder="1" applyAlignment="1">
      <alignment horizontal="right"/>
    </xf>
    <xf numFmtId="165" fontId="53" fillId="0" borderId="0" xfId="0" applyNumberFormat="1" applyFont="1" applyAlignment="1">
      <alignment horizontal="right"/>
    </xf>
    <xf numFmtId="175" fontId="42" fillId="0" borderId="0" xfId="27" applyNumberFormat="1" applyFont="1" applyAlignment="1">
      <alignment/>
      <protection/>
    </xf>
    <xf numFmtId="175" fontId="42" fillId="0" borderId="0" xfId="27" applyNumberFormat="1" applyFont="1">
      <alignment/>
      <protection/>
    </xf>
    <xf numFmtId="165" fontId="42" fillId="0" borderId="0" xfId="0" applyNumberFormat="1" applyFont="1" applyAlignment="1">
      <alignment horizontal="right"/>
    </xf>
    <xf numFmtId="175" fontId="53" fillId="0" borderId="0" xfId="27" applyNumberFormat="1" applyFont="1" applyAlignment="1">
      <alignment/>
      <protection/>
    </xf>
    <xf numFmtId="175" fontId="53" fillId="0" borderId="0" xfId="27" applyNumberFormat="1" applyFont="1">
      <alignment/>
      <protection/>
    </xf>
    <xf numFmtId="176" fontId="0" fillId="0" borderId="0" xfId="15" applyNumberFormat="1" applyFont="1" applyFill="1" applyBorder="1" applyAlignment="1" applyProtection="1">
      <alignment horizontal="center"/>
      <protection/>
    </xf>
    <xf numFmtId="176" fontId="0" fillId="0" borderId="0" xfId="15" applyNumberFormat="1" applyFont="1" applyFill="1" applyBorder="1" applyAlignment="1" applyProtection="1">
      <alignment/>
      <protection/>
    </xf>
    <xf numFmtId="175" fontId="42" fillId="0" borderId="0" xfId="27" applyNumberFormat="1" applyFont="1" applyAlignment="1">
      <alignment horizontal="left"/>
      <protection/>
    </xf>
    <xf numFmtId="165" fontId="0" fillId="0" borderId="0" xfId="0" applyNumberFormat="1" applyFont="1" applyAlignment="1">
      <alignment horizontal="right"/>
    </xf>
    <xf numFmtId="175" fontId="54" fillId="0" borderId="0" xfId="27" applyNumberFormat="1" applyFont="1" applyAlignment="1">
      <alignment horizontal="left"/>
      <protection/>
    </xf>
    <xf numFmtId="176" fontId="54" fillId="0" borderId="0" xfId="15" applyNumberFormat="1" applyFont="1" applyFill="1" applyBorder="1" applyAlignment="1" applyProtection="1">
      <alignment horizontal="center"/>
      <protection/>
    </xf>
    <xf numFmtId="175" fontId="55" fillId="0" borderId="0" xfId="27" applyNumberFormat="1" applyFont="1" applyAlignment="1">
      <alignment horizontal="left"/>
      <protection/>
    </xf>
    <xf numFmtId="175" fontId="0" fillId="0" borderId="0" xfId="27" applyNumberFormat="1" applyFont="1" applyAlignment="1">
      <alignment/>
      <protection/>
    </xf>
    <xf numFmtId="165" fontId="56" fillId="0" borderId="0" xfId="0" applyNumberFormat="1" applyFont="1" applyAlignment="1">
      <alignment horizontal="right"/>
    </xf>
    <xf numFmtId="175" fontId="57" fillId="0" borderId="0" xfId="27" applyNumberFormat="1" applyFont="1" applyAlignment="1">
      <alignment/>
      <protection/>
    </xf>
    <xf numFmtId="175" fontId="57" fillId="0" borderId="0" xfId="27" applyNumberFormat="1" applyFont="1">
      <alignment/>
      <protection/>
    </xf>
    <xf numFmtId="165" fontId="58" fillId="0" borderId="0" xfId="27" applyNumberFormat="1" applyFont="1" applyAlignment="1">
      <alignment horizontal="right"/>
      <protection/>
    </xf>
    <xf numFmtId="164" fontId="58" fillId="0" borderId="0" xfId="27" applyFont="1" applyAlignment="1">
      <alignment horizontal="right"/>
      <protection/>
    </xf>
    <xf numFmtId="164" fontId="57" fillId="0" borderId="0" xfId="0" applyFont="1" applyAlignment="1">
      <alignment horizontal="right"/>
    </xf>
    <xf numFmtId="175" fontId="57" fillId="0" borderId="0" xfId="27" applyNumberFormat="1" applyFont="1" applyAlignment="1">
      <alignment horizontal="left"/>
      <protection/>
    </xf>
    <xf numFmtId="165" fontId="56" fillId="0" borderId="0" xfId="0" applyNumberFormat="1" applyFont="1" applyBorder="1" applyAlignment="1">
      <alignment horizontal="right"/>
    </xf>
    <xf numFmtId="175" fontId="59" fillId="0" borderId="0" xfId="0" applyNumberFormat="1" applyFont="1" applyAlignment="1">
      <alignment/>
    </xf>
    <xf numFmtId="175" fontId="59" fillId="0" borderId="0" xfId="27" applyNumberFormat="1" applyFont="1">
      <alignment/>
      <protection/>
    </xf>
    <xf numFmtId="165" fontId="0" fillId="0" borderId="0" xfId="0" applyNumberFormat="1" applyFont="1" applyBorder="1" applyAlignment="1">
      <alignment horizontal="right"/>
    </xf>
    <xf numFmtId="176" fontId="59" fillId="0" borderId="0" xfId="0" applyNumberFormat="1" applyFont="1" applyAlignment="1">
      <alignment/>
    </xf>
    <xf numFmtId="164" fontId="59" fillId="0" borderId="0" xfId="0" applyFont="1" applyAlignment="1">
      <alignment/>
    </xf>
    <xf numFmtId="175" fontId="59" fillId="0" borderId="0" xfId="27" applyNumberFormat="1" applyFont="1" applyAlignment="1">
      <alignment/>
      <protection/>
    </xf>
    <xf numFmtId="164" fontId="0" fillId="0" borderId="0" xfId="27" applyFont="1" applyAlignment="1">
      <alignment horizontal="right"/>
      <protection/>
    </xf>
    <xf numFmtId="175" fontId="22" fillId="0" borderId="0" xfId="27" applyNumberFormat="1" applyFont="1">
      <alignment/>
      <protection/>
    </xf>
    <xf numFmtId="164" fontId="0" fillId="0" borderId="0" xfId="27" applyFont="1" applyAlignment="1">
      <alignment/>
      <protection/>
    </xf>
    <xf numFmtId="175" fontId="0" fillId="0" borderId="0" xfId="0" applyNumberFormat="1" applyFont="1" applyBorder="1" applyAlignment="1">
      <alignment/>
    </xf>
    <xf numFmtId="175" fontId="42" fillId="0" borderId="0" xfId="0" applyNumberFormat="1" applyFont="1" applyFill="1" applyBorder="1" applyAlignment="1">
      <alignment horizontal="left"/>
    </xf>
    <xf numFmtId="175" fontId="0" fillId="0" borderId="0" xfId="27" applyNumberFormat="1" applyFont="1" applyBorder="1">
      <alignment/>
      <protection/>
    </xf>
    <xf numFmtId="165" fontId="0" fillId="0" borderId="0" xfId="27" applyNumberFormat="1" applyFont="1" applyAlignment="1">
      <alignment horizontal="center"/>
      <protection/>
    </xf>
    <xf numFmtId="164" fontId="22" fillId="0" borderId="0" xfId="27" applyFont="1">
      <alignment/>
      <protection/>
    </xf>
    <xf numFmtId="164" fontId="0" fillId="0" borderId="0" xfId="27" applyFont="1">
      <alignment/>
      <protection/>
    </xf>
    <xf numFmtId="165" fontId="0" fillId="0" borderId="0" xfId="27" applyNumberFormat="1" applyFont="1">
      <alignment/>
      <protection/>
    </xf>
    <xf numFmtId="164" fontId="0" fillId="0" borderId="3" xfId="27" applyFont="1" applyBorder="1" applyAlignment="1">
      <alignment horizontal="center" vertical="center"/>
      <protection/>
    </xf>
    <xf numFmtId="164" fontId="0" fillId="0" borderId="3" xfId="27" applyFont="1" applyBorder="1" applyAlignment="1">
      <alignment horizontal="center" vertical="center" wrapText="1"/>
      <protection/>
    </xf>
    <xf numFmtId="164" fontId="60" fillId="0" borderId="15" xfId="27" applyFont="1" applyBorder="1" applyAlignment="1">
      <alignment horizontal="left"/>
      <protection/>
    </xf>
    <xf numFmtId="164" fontId="22" fillId="0" borderId="16" xfId="27" applyFont="1" applyBorder="1" applyAlignment="1">
      <alignment horizontal="left"/>
      <protection/>
    </xf>
    <xf numFmtId="164" fontId="22" fillId="0" borderId="17" xfId="27" applyFont="1" applyBorder="1" applyAlignment="1">
      <alignment horizontal="left"/>
      <protection/>
    </xf>
    <xf numFmtId="165" fontId="0" fillId="0" borderId="18" xfId="15" applyNumberFormat="1" applyFont="1" applyFill="1" applyBorder="1" applyAlignment="1" applyProtection="1">
      <alignment horizontal="right" vertical="center"/>
      <protection/>
    </xf>
    <xf numFmtId="164" fontId="22" fillId="0" borderId="19" xfId="27" applyFont="1" applyBorder="1" applyAlignment="1">
      <alignment horizontal="left"/>
      <protection/>
    </xf>
    <xf numFmtId="164" fontId="22" fillId="0" borderId="20" xfId="27" applyFont="1" applyBorder="1" applyAlignment="1">
      <alignment horizontal="left"/>
      <protection/>
    </xf>
    <xf numFmtId="164" fontId="22" fillId="0" borderId="21" xfId="27" applyFont="1" applyBorder="1" applyAlignment="1">
      <alignment horizontal="left"/>
      <protection/>
    </xf>
    <xf numFmtId="165" fontId="22" fillId="0" borderId="22" xfId="15" applyNumberFormat="1" applyFont="1" applyFill="1" applyBorder="1" applyAlignment="1" applyProtection="1">
      <alignment horizontal="right" vertical="center"/>
      <protection/>
    </xf>
    <xf numFmtId="164" fontId="0" fillId="0" borderId="19" xfId="27" applyFont="1" applyBorder="1" applyAlignment="1">
      <alignment horizontal="left"/>
      <protection/>
    </xf>
    <xf numFmtId="164" fontId="0" fillId="0" borderId="20" xfId="27" applyFont="1" applyBorder="1" applyAlignment="1">
      <alignment horizontal="left"/>
      <protection/>
    </xf>
    <xf numFmtId="164" fontId="0" fillId="0" borderId="21" xfId="27" applyFont="1" applyBorder="1" applyAlignment="1">
      <alignment horizontal="left"/>
      <protection/>
    </xf>
    <xf numFmtId="165" fontId="20" fillId="0" borderId="22" xfId="15" applyNumberFormat="1" applyFont="1" applyFill="1" applyBorder="1" applyAlignment="1" applyProtection="1">
      <alignment horizontal="right"/>
      <protection/>
    </xf>
    <xf numFmtId="165" fontId="42" fillId="0" borderId="22" xfId="15" applyNumberFormat="1" applyFont="1" applyFill="1" applyBorder="1" applyAlignment="1" applyProtection="1">
      <alignment horizontal="right"/>
      <protection/>
    </xf>
    <xf numFmtId="165" fontId="0" fillId="0" borderId="22" xfId="15" applyNumberFormat="1" applyFont="1" applyFill="1" applyBorder="1" applyAlignment="1" applyProtection="1">
      <alignment horizontal="right"/>
      <protection/>
    </xf>
    <xf numFmtId="165" fontId="16" fillId="0" borderId="22" xfId="15" applyNumberFormat="1" applyFont="1" applyFill="1" applyBorder="1" applyAlignment="1" applyProtection="1">
      <alignment horizontal="right"/>
      <protection/>
    </xf>
    <xf numFmtId="165" fontId="22" fillId="0" borderId="22" xfId="15" applyNumberFormat="1" applyFont="1" applyFill="1" applyBorder="1" applyAlignment="1" applyProtection="1">
      <alignment horizontal="right"/>
      <protection/>
    </xf>
    <xf numFmtId="164" fontId="60" fillId="0" borderId="19" xfId="27" applyFont="1" applyBorder="1" applyAlignment="1">
      <alignment horizontal="left"/>
      <protection/>
    </xf>
    <xf numFmtId="165" fontId="61" fillId="0" borderId="22" xfId="15" applyNumberFormat="1" applyFont="1" applyFill="1" applyBorder="1" applyAlignment="1" applyProtection="1">
      <alignment horizontal="right"/>
      <protection/>
    </xf>
    <xf numFmtId="164" fontId="60" fillId="0" borderId="22" xfId="27" applyFont="1" applyBorder="1" applyAlignment="1">
      <alignment horizontal="left"/>
      <protection/>
    </xf>
    <xf numFmtId="164" fontId="22" fillId="0" borderId="22" xfId="27" applyFont="1" applyBorder="1" applyAlignment="1">
      <alignment horizontal="left"/>
      <protection/>
    </xf>
    <xf numFmtId="164" fontId="22" fillId="0" borderId="23" xfId="27" applyFont="1" applyBorder="1" applyAlignment="1">
      <alignment horizontal="left"/>
      <protection/>
    </xf>
    <xf numFmtId="164" fontId="22" fillId="0" borderId="24" xfId="27" applyFont="1" applyBorder="1" applyAlignment="1">
      <alignment horizontal="left"/>
      <protection/>
    </xf>
    <xf numFmtId="164" fontId="22" fillId="0" borderId="25" xfId="27" applyFont="1" applyBorder="1" applyAlignment="1">
      <alignment horizontal="left"/>
      <protection/>
    </xf>
    <xf numFmtId="165" fontId="22" fillId="0" borderId="26" xfId="15" applyNumberFormat="1" applyFont="1" applyFill="1" applyBorder="1" applyAlignment="1" applyProtection="1">
      <alignment horizontal="right"/>
      <protection/>
    </xf>
    <xf numFmtId="165" fontId="22" fillId="0" borderId="26" xfId="15" applyNumberFormat="1" applyFont="1" applyFill="1" applyBorder="1" applyAlignment="1" applyProtection="1">
      <alignment horizontal="right" vertical="center"/>
      <protection/>
    </xf>
    <xf numFmtId="164" fontId="0" fillId="0" borderId="0" xfId="27" applyFont="1" applyAlignment="1">
      <alignment vertical="top"/>
      <protection/>
    </xf>
    <xf numFmtId="164" fontId="22" fillId="0" borderId="0" xfId="27" applyFont="1" applyAlignment="1">
      <alignment/>
      <protection/>
    </xf>
    <xf numFmtId="164" fontId="60" fillId="0" borderId="18" xfId="27" applyFont="1" applyBorder="1" applyAlignment="1">
      <alignment horizontal="left"/>
      <protection/>
    </xf>
    <xf numFmtId="176" fontId="0" fillId="0" borderId="18" xfId="15" applyNumberFormat="1" applyFont="1" applyFill="1" applyBorder="1" applyAlignment="1" applyProtection="1">
      <alignment horizontal="center" vertical="center"/>
      <protection/>
    </xf>
    <xf numFmtId="165" fontId="0" fillId="0" borderId="18" xfId="15" applyNumberFormat="1" applyFont="1" applyFill="1" applyBorder="1" applyAlignment="1" applyProtection="1">
      <alignment horizontal="center" vertical="center"/>
      <protection/>
    </xf>
    <xf numFmtId="165" fontId="0" fillId="0" borderId="18" xfId="15" applyNumberFormat="1" applyFont="1" applyFill="1" applyBorder="1" applyAlignment="1" applyProtection="1">
      <alignment/>
      <protection/>
    </xf>
    <xf numFmtId="164" fontId="0" fillId="0" borderId="9" xfId="27" applyFont="1" applyBorder="1">
      <alignment/>
      <protection/>
    </xf>
    <xf numFmtId="164" fontId="0" fillId="0" borderId="0" xfId="27" applyFont="1" applyBorder="1">
      <alignment/>
      <protection/>
    </xf>
    <xf numFmtId="164" fontId="22" fillId="0" borderId="0" xfId="27" applyFont="1" applyBorder="1">
      <alignment/>
      <protection/>
    </xf>
    <xf numFmtId="164" fontId="0" fillId="0" borderId="4" xfId="27" applyFont="1" applyBorder="1" applyAlignment="1">
      <alignment horizontal="center" vertical="center" wrapText="1"/>
      <protection/>
    </xf>
    <xf numFmtId="164" fontId="60" fillId="0" borderId="15" xfId="27" applyFont="1" applyBorder="1" applyAlignment="1">
      <alignment vertical="top"/>
      <protection/>
    </xf>
    <xf numFmtId="164" fontId="22" fillId="0" borderId="16" xfId="27" applyFont="1" applyBorder="1">
      <alignment/>
      <protection/>
    </xf>
    <xf numFmtId="164" fontId="22" fillId="0" borderId="17" xfId="27" applyFont="1" applyBorder="1">
      <alignment/>
      <protection/>
    </xf>
    <xf numFmtId="165" fontId="22" fillId="0" borderId="17" xfId="27" applyNumberFormat="1" applyFont="1" applyBorder="1" applyAlignment="1">
      <alignment horizontal="right"/>
      <protection/>
    </xf>
    <xf numFmtId="165" fontId="22" fillId="0" borderId="18" xfId="27" applyNumberFormat="1" applyFont="1" applyBorder="1" applyAlignment="1">
      <alignment horizontal="right"/>
      <protection/>
    </xf>
    <xf numFmtId="164" fontId="22" fillId="0" borderId="22" xfId="27" applyFont="1" applyBorder="1" applyAlignment="1">
      <alignment horizontal="left" vertical="top"/>
      <protection/>
    </xf>
    <xf numFmtId="165" fontId="22" fillId="0" borderId="21" xfId="27" applyNumberFormat="1" applyFont="1" applyBorder="1" applyAlignment="1">
      <alignment horizontal="right"/>
      <protection/>
    </xf>
    <xf numFmtId="165" fontId="22" fillId="0" borderId="22" xfId="27" applyNumberFormat="1" applyFont="1" applyBorder="1" applyAlignment="1">
      <alignment horizontal="right"/>
      <protection/>
    </xf>
    <xf numFmtId="165" fontId="0" fillId="0" borderId="0" xfId="27" applyNumberFormat="1" applyFont="1" applyBorder="1">
      <alignment/>
      <protection/>
    </xf>
    <xf numFmtId="164" fontId="0" fillId="0" borderId="22" xfId="27" applyFont="1" applyBorder="1" applyAlignment="1">
      <alignment horizontal="left" vertical="top"/>
      <protection/>
    </xf>
    <xf numFmtId="165" fontId="0" fillId="0" borderId="21" xfId="27" applyNumberFormat="1" applyFont="1" applyBorder="1" applyAlignment="1">
      <alignment horizontal="right"/>
      <protection/>
    </xf>
    <xf numFmtId="165" fontId="0" fillId="0" borderId="22" xfId="27" applyNumberFormat="1" applyFont="1" applyBorder="1" applyAlignment="1">
      <alignment horizontal="right"/>
      <protection/>
    </xf>
    <xf numFmtId="164" fontId="0" fillId="0" borderId="22" xfId="27" applyFont="1" applyBorder="1" applyAlignment="1">
      <alignment horizontal="left"/>
      <protection/>
    </xf>
    <xf numFmtId="164" fontId="60" fillId="0" borderId="19" xfId="27" applyFont="1" applyBorder="1" applyAlignment="1">
      <alignment vertical="top"/>
      <protection/>
    </xf>
    <xf numFmtId="164" fontId="22" fillId="0" borderId="20" xfId="27" applyFont="1" applyBorder="1">
      <alignment/>
      <protection/>
    </xf>
    <xf numFmtId="164" fontId="22" fillId="0" borderId="21" xfId="27" applyFont="1" applyBorder="1">
      <alignment/>
      <protection/>
    </xf>
    <xf numFmtId="164" fontId="22" fillId="0" borderId="26" xfId="27" applyFont="1" applyBorder="1" applyAlignment="1">
      <alignment horizontal="left" vertical="top"/>
      <protection/>
    </xf>
    <xf numFmtId="165" fontId="22" fillId="0" borderId="25" xfId="27" applyNumberFormat="1" applyFont="1" applyBorder="1" applyAlignment="1">
      <alignment horizontal="right"/>
      <protection/>
    </xf>
    <xf numFmtId="164" fontId="0" fillId="0" borderId="0" xfId="0" applyFont="1" applyAlignment="1">
      <alignment horizontal="center"/>
    </xf>
    <xf numFmtId="176" fontId="22" fillId="0" borderId="0" xfId="15" applyNumberFormat="1" applyFont="1" applyFill="1" applyBorder="1" applyAlignment="1" applyProtection="1">
      <alignment horizontal="center"/>
      <protection/>
    </xf>
    <xf numFmtId="176" fontId="0" fillId="0" borderId="0" xfId="0" applyNumberFormat="1" applyFont="1" applyAlignment="1">
      <alignment horizontal="center"/>
    </xf>
    <xf numFmtId="164" fontId="21" fillId="0" borderId="0" xfId="27" applyFont="1" applyAlignment="1">
      <alignment horizontal="center"/>
      <protection/>
    </xf>
    <xf numFmtId="164" fontId="56" fillId="0" borderId="0" xfId="27" applyFont="1" applyBorder="1">
      <alignment/>
      <protection/>
    </xf>
    <xf numFmtId="164" fontId="56" fillId="0" borderId="0" xfId="0" applyFont="1" applyAlignment="1">
      <alignment/>
    </xf>
    <xf numFmtId="164" fontId="56" fillId="0" borderId="0" xfId="27" applyFont="1" applyBorder="1" applyAlignment="1">
      <alignment horizontal="center"/>
      <protection/>
    </xf>
    <xf numFmtId="164" fontId="56" fillId="0" borderId="0" xfId="0" applyFont="1" applyAlignment="1">
      <alignment horizontal="center"/>
    </xf>
    <xf numFmtId="176" fontId="56" fillId="0" borderId="0" xfId="0" applyNumberFormat="1" applyFont="1" applyAlignment="1">
      <alignment horizontal="center"/>
    </xf>
    <xf numFmtId="164" fontId="56" fillId="0" borderId="0" xfId="27" applyFont="1" applyAlignment="1">
      <alignment horizontal="center"/>
      <protection/>
    </xf>
    <xf numFmtId="180" fontId="56" fillId="0" borderId="0" xfId="27" applyNumberFormat="1" applyFont="1" applyBorder="1">
      <alignment/>
      <protection/>
    </xf>
    <xf numFmtId="165" fontId="62" fillId="0" borderId="0" xfId="0" applyNumberFormat="1" applyFont="1" applyFill="1" applyBorder="1" applyAlignment="1">
      <alignment horizontal="right"/>
    </xf>
    <xf numFmtId="165" fontId="56" fillId="0" borderId="0" xfId="27" applyNumberFormat="1" applyFont="1" applyAlignment="1">
      <alignment horizontal="center"/>
      <protection/>
    </xf>
    <xf numFmtId="176" fontId="0" fillId="0" borderId="0" xfId="15" applyNumberFormat="1" applyFont="1" applyFill="1" applyBorder="1" applyAlignment="1" applyProtection="1">
      <alignment horizontal="right"/>
      <protection/>
    </xf>
    <xf numFmtId="164" fontId="62" fillId="0" borderId="0" xfId="0" applyFont="1" applyFill="1" applyBorder="1" applyAlignment="1">
      <alignment horizontal="left"/>
    </xf>
    <xf numFmtId="180" fontId="56" fillId="0" borderId="0" xfId="27" applyNumberFormat="1" applyFont="1" applyBorder="1" applyAlignment="1">
      <alignment/>
      <protection/>
    </xf>
    <xf numFmtId="176" fontId="54" fillId="0" borderId="0" xfId="15" applyNumberFormat="1" applyFont="1" applyFill="1" applyBorder="1" applyAlignment="1" applyProtection="1">
      <alignment/>
      <protection/>
    </xf>
    <xf numFmtId="164" fontId="21" fillId="0" borderId="0" xfId="27" applyFont="1">
      <alignment/>
      <protection/>
    </xf>
    <xf numFmtId="165" fontId="22" fillId="0" borderId="0" xfId="27" applyNumberFormat="1" applyFont="1">
      <alignment/>
      <protection/>
    </xf>
    <xf numFmtId="176" fontId="0" fillId="0" borderId="0" xfId="27" applyNumberFormat="1" applyFont="1">
      <alignment/>
      <protection/>
    </xf>
    <xf numFmtId="164" fontId="0" fillId="0" borderId="0" xfId="27" applyFont="1" applyBorder="1" applyAlignment="1">
      <alignment horizontal="center" vertical="center" wrapText="1"/>
      <protection/>
    </xf>
    <xf numFmtId="164" fontId="22" fillId="0" borderId="27" xfId="27" applyFont="1" applyBorder="1">
      <alignment/>
      <protection/>
    </xf>
    <xf numFmtId="164" fontId="0" fillId="0" borderId="28" xfId="27" applyFont="1" applyBorder="1">
      <alignment/>
      <protection/>
    </xf>
    <xf numFmtId="164" fontId="0" fillId="0" borderId="29" xfId="27" applyFont="1" applyBorder="1">
      <alignment/>
      <protection/>
    </xf>
    <xf numFmtId="176" fontId="63" fillId="0" borderId="29" xfId="15" applyNumberFormat="1" applyFont="1" applyFill="1" applyBorder="1" applyAlignment="1" applyProtection="1">
      <alignment/>
      <protection/>
    </xf>
    <xf numFmtId="176" fontId="0" fillId="0" borderId="0" xfId="27" applyNumberFormat="1" applyFont="1" applyBorder="1">
      <alignment/>
      <protection/>
    </xf>
    <xf numFmtId="176" fontId="56" fillId="0" borderId="22" xfId="15" applyNumberFormat="1" applyFont="1" applyFill="1" applyBorder="1" applyAlignment="1" applyProtection="1">
      <alignment/>
      <protection/>
    </xf>
    <xf numFmtId="176" fontId="64" fillId="0" borderId="22" xfId="15" applyNumberFormat="1" applyFont="1" applyFill="1" applyBorder="1" applyAlignment="1" applyProtection="1">
      <alignment/>
      <protection/>
    </xf>
    <xf numFmtId="176" fontId="63" fillId="0" borderId="22" xfId="15" applyNumberFormat="1" applyFont="1" applyFill="1" applyBorder="1" applyAlignment="1" applyProtection="1">
      <alignment/>
      <protection/>
    </xf>
    <xf numFmtId="176" fontId="62" fillId="0" borderId="22" xfId="15" applyNumberFormat="1" applyFont="1" applyFill="1" applyBorder="1" applyAlignment="1" applyProtection="1">
      <alignment/>
      <protection/>
    </xf>
    <xf numFmtId="164" fontId="0" fillId="0" borderId="26" xfId="27" applyFont="1" applyBorder="1" applyAlignment="1">
      <alignment horizontal="left"/>
      <protection/>
    </xf>
    <xf numFmtId="176" fontId="56" fillId="0" borderId="26" xfId="15" applyNumberFormat="1" applyFont="1" applyFill="1" applyBorder="1" applyAlignment="1" applyProtection="1">
      <alignment/>
      <protection/>
    </xf>
    <xf numFmtId="176" fontId="22" fillId="0" borderId="3" xfId="15" applyNumberFormat="1" applyFont="1" applyFill="1" applyBorder="1" applyAlignment="1" applyProtection="1">
      <alignment horizontal="center"/>
      <protection/>
    </xf>
    <xf numFmtId="164" fontId="21" fillId="0" borderId="0" xfId="0" applyFont="1" applyAlignment="1">
      <alignment horizontal="center"/>
    </xf>
    <xf numFmtId="176" fontId="0" fillId="0" borderId="0" xfId="0" applyNumberFormat="1" applyFont="1" applyAlignment="1">
      <alignment/>
    </xf>
    <xf numFmtId="176" fontId="22" fillId="0" borderId="0" xfId="15" applyNumberFormat="1" applyFont="1" applyFill="1" applyBorder="1" applyAlignment="1" applyProtection="1">
      <alignment/>
      <protection/>
    </xf>
    <xf numFmtId="176" fontId="65" fillId="0" borderId="0" xfId="15" applyNumberFormat="1" applyFont="1" applyFill="1" applyBorder="1" applyAlignment="1" applyProtection="1">
      <alignment/>
      <protection/>
    </xf>
    <xf numFmtId="176" fontId="65" fillId="0" borderId="0" xfId="15" applyNumberFormat="1" applyFont="1" applyFill="1" applyBorder="1" applyAlignment="1" applyProtection="1">
      <alignment horizontal="center"/>
      <protection/>
    </xf>
    <xf numFmtId="176" fontId="62" fillId="0" borderId="0" xfId="15" applyNumberFormat="1" applyFont="1" applyFill="1" applyBorder="1" applyAlignment="1" applyProtection="1">
      <alignment/>
      <protection/>
    </xf>
    <xf numFmtId="176" fontId="62" fillId="0" borderId="0" xfId="15" applyNumberFormat="1" applyFont="1" applyFill="1" applyBorder="1" applyAlignment="1" applyProtection="1">
      <alignment horizontal="center"/>
      <protection/>
    </xf>
    <xf numFmtId="176" fontId="64" fillId="0" borderId="0" xfId="15" applyNumberFormat="1" applyFont="1" applyFill="1" applyBorder="1" applyAlignment="1" applyProtection="1">
      <alignment/>
      <protection/>
    </xf>
    <xf numFmtId="176" fontId="64" fillId="0" borderId="0" xfId="15" applyNumberFormat="1" applyFont="1" applyFill="1" applyBorder="1" applyAlignment="1" applyProtection="1">
      <alignment horizontal="center"/>
      <protection/>
    </xf>
    <xf numFmtId="176" fontId="66" fillId="0" borderId="0" xfId="15" applyNumberFormat="1" applyFont="1" applyFill="1" applyBorder="1" applyAlignment="1" applyProtection="1">
      <alignment/>
      <protection/>
    </xf>
    <xf numFmtId="176" fontId="67" fillId="0" borderId="0" xfId="15" applyNumberFormat="1" applyFont="1" applyFill="1" applyBorder="1" applyAlignment="1" applyProtection="1">
      <alignment horizontal="center"/>
      <protection/>
    </xf>
    <xf numFmtId="176" fontId="66" fillId="0" borderId="0" xfId="15" applyNumberFormat="1" applyFont="1" applyFill="1" applyBorder="1" applyAlignment="1" applyProtection="1">
      <alignment horizontal="center"/>
      <protection/>
    </xf>
    <xf numFmtId="176" fontId="68" fillId="0" borderId="0" xfId="15" applyNumberFormat="1" applyFont="1" applyFill="1" applyBorder="1" applyAlignment="1" applyProtection="1">
      <alignment horizontal="center"/>
      <protection/>
    </xf>
    <xf numFmtId="176" fontId="66" fillId="0" borderId="0" xfId="15" applyNumberFormat="1" applyFont="1" applyFill="1" applyBorder="1" applyAlignment="1" applyProtection="1">
      <alignment horizontal="right"/>
      <protection/>
    </xf>
    <xf numFmtId="176" fontId="69" fillId="0" borderId="0" xfId="15" applyNumberFormat="1" applyFont="1" applyFill="1" applyBorder="1" applyAlignment="1" applyProtection="1">
      <alignment/>
      <protection/>
    </xf>
    <xf numFmtId="176" fontId="69" fillId="0" borderId="0" xfId="15" applyNumberFormat="1" applyFont="1" applyFill="1" applyBorder="1" applyAlignment="1" applyProtection="1">
      <alignment horizontal="center"/>
      <protection/>
    </xf>
    <xf numFmtId="176" fontId="70" fillId="0" borderId="0" xfId="15" applyNumberFormat="1" applyFont="1" applyFill="1" applyBorder="1" applyAlignment="1" applyProtection="1">
      <alignment horizontal="center"/>
      <protection/>
    </xf>
    <xf numFmtId="176" fontId="56" fillId="0" borderId="0" xfId="15" applyNumberFormat="1" applyFont="1" applyFill="1" applyBorder="1" applyAlignment="1" applyProtection="1">
      <alignment/>
      <protection/>
    </xf>
    <xf numFmtId="176" fontId="63" fillId="0" borderId="0" xfId="15" applyNumberFormat="1" applyFont="1" applyFill="1" applyBorder="1" applyAlignment="1" applyProtection="1">
      <alignment/>
      <protection/>
    </xf>
    <xf numFmtId="176" fontId="63" fillId="0" borderId="0" xfId="15" applyNumberFormat="1" applyFont="1" applyFill="1" applyBorder="1" applyAlignment="1" applyProtection="1">
      <alignment horizontal="right"/>
      <protection/>
    </xf>
    <xf numFmtId="165" fontId="21" fillId="0" borderId="0" xfId="0" applyNumberFormat="1" applyFont="1" applyAlignment="1">
      <alignment horizontal="center"/>
    </xf>
    <xf numFmtId="165" fontId="21" fillId="0" borderId="0" xfId="27" applyNumberFormat="1" applyFont="1" applyAlignment="1">
      <alignment horizontal="center"/>
      <protection/>
    </xf>
    <xf numFmtId="165" fontId="0" fillId="0" borderId="0" xfId="0" applyNumberFormat="1" applyFont="1" applyAlignment="1">
      <alignment horizontal="center"/>
    </xf>
    <xf numFmtId="165" fontId="42" fillId="2" borderId="0" xfId="0" applyNumberFormat="1" applyFont="1" applyFill="1" applyBorder="1" applyAlignment="1">
      <alignment horizontal="center"/>
    </xf>
    <xf numFmtId="165" fontId="42" fillId="0" borderId="0" xfId="27" applyNumberFormat="1" applyFont="1" applyAlignment="1">
      <alignment horizontal="right"/>
      <protection/>
    </xf>
    <xf numFmtId="165" fontId="59" fillId="0" borderId="0" xfId="27" applyNumberFormat="1" applyFont="1" applyAlignment="1">
      <alignment horizontal="right"/>
      <protection/>
    </xf>
    <xf numFmtId="176" fontId="22" fillId="0" borderId="0" xfId="0" applyNumberFormat="1" applyFont="1" applyAlignment="1">
      <alignment/>
    </xf>
    <xf numFmtId="164" fontId="7" fillId="0" borderId="0" xfId="27" applyFont="1">
      <alignment/>
      <protection/>
    </xf>
    <xf numFmtId="164" fontId="7" fillId="0" borderId="3" xfId="27" applyFont="1" applyBorder="1" applyAlignment="1">
      <alignment horizontal="center" vertical="center"/>
      <protection/>
    </xf>
    <xf numFmtId="164" fontId="7" fillId="0" borderId="3" xfId="27" applyFont="1" applyBorder="1" applyAlignment="1">
      <alignment horizontal="center" vertical="center" wrapText="1"/>
      <protection/>
    </xf>
    <xf numFmtId="164" fontId="7" fillId="0" borderId="12" xfId="27" applyFont="1" applyBorder="1" applyAlignment="1">
      <alignment horizontal="center" vertical="center"/>
      <protection/>
    </xf>
    <xf numFmtId="176" fontId="7" fillId="0" borderId="3" xfId="15" applyNumberFormat="1" applyFont="1" applyFill="1" applyBorder="1" applyAlignment="1" applyProtection="1">
      <alignment horizontal="center" vertical="center"/>
      <protection/>
    </xf>
    <xf numFmtId="164" fontId="22" fillId="0" borderId="12" xfId="0" applyFont="1" applyBorder="1" applyAlignment="1">
      <alignment/>
    </xf>
    <xf numFmtId="164" fontId="0" fillId="0" borderId="13" xfId="0" applyFont="1" applyBorder="1" applyAlignment="1">
      <alignment/>
    </xf>
    <xf numFmtId="164" fontId="0" fillId="0" borderId="4" xfId="0" applyFont="1" applyBorder="1" applyAlignment="1">
      <alignment/>
    </xf>
    <xf numFmtId="164" fontId="0" fillId="0" borderId="15" xfId="0" applyFont="1" applyBorder="1" applyAlignment="1">
      <alignment horizontal="left"/>
    </xf>
    <xf numFmtId="164" fontId="0" fillId="0" borderId="16" xfId="0" applyFont="1" applyBorder="1" applyAlignment="1">
      <alignment horizontal="left"/>
    </xf>
    <xf numFmtId="164" fontId="0" fillId="0" borderId="17" xfId="0" applyFont="1" applyBorder="1" applyAlignment="1">
      <alignment horizontal="left"/>
    </xf>
    <xf numFmtId="164" fontId="0" fillId="0" borderId="30" xfId="0" applyFont="1" applyBorder="1" applyAlignment="1">
      <alignment/>
    </xf>
    <xf numFmtId="164" fontId="0" fillId="0" borderId="29" xfId="0" applyFont="1" applyBorder="1" applyAlignment="1">
      <alignment/>
    </xf>
    <xf numFmtId="164" fontId="0" fillId="0" borderId="19" xfId="0" applyFont="1" applyBorder="1" applyAlignment="1">
      <alignment horizontal="left"/>
    </xf>
    <xf numFmtId="164" fontId="0" fillId="0" borderId="20" xfId="0" applyFont="1" applyBorder="1" applyAlignment="1">
      <alignment horizontal="left"/>
    </xf>
    <xf numFmtId="164" fontId="0" fillId="0" borderId="21" xfId="0" applyFont="1" applyBorder="1" applyAlignment="1">
      <alignment horizontal="left"/>
    </xf>
    <xf numFmtId="164" fontId="0" fillId="0" borderId="22" xfId="0" applyFont="1" applyBorder="1" applyAlignment="1">
      <alignment/>
    </xf>
    <xf numFmtId="164" fontId="0" fillId="0" borderId="21" xfId="0" applyFont="1" applyBorder="1" applyAlignment="1">
      <alignment/>
    </xf>
    <xf numFmtId="164" fontId="0" fillId="0" borderId="23" xfId="0" applyFont="1" applyBorder="1" applyAlignment="1">
      <alignment horizontal="left"/>
    </xf>
    <xf numFmtId="164" fontId="0" fillId="0" borderId="24" xfId="0" applyFont="1" applyBorder="1" applyAlignment="1">
      <alignment horizontal="left"/>
    </xf>
    <xf numFmtId="164" fontId="0" fillId="0" borderId="25" xfId="0" applyFont="1" applyBorder="1" applyAlignment="1">
      <alignment horizontal="left"/>
    </xf>
    <xf numFmtId="164" fontId="0" fillId="0" borderId="26" xfId="0" applyFont="1" applyBorder="1" applyAlignment="1">
      <alignment/>
    </xf>
    <xf numFmtId="164" fontId="0" fillId="0" borderId="25" xfId="0" applyFont="1" applyBorder="1" applyAlignment="1">
      <alignment/>
    </xf>
    <xf numFmtId="164" fontId="0" fillId="0" borderId="3" xfId="0" applyFont="1" applyBorder="1" applyAlignment="1">
      <alignment/>
    </xf>
    <xf numFmtId="164" fontId="22" fillId="0" borderId="13" xfId="0" applyFont="1" applyBorder="1" applyAlignment="1">
      <alignment/>
    </xf>
    <xf numFmtId="164" fontId="22" fillId="0" borderId="4" xfId="27" applyFont="1" applyBorder="1" applyAlignment="1">
      <alignment horizontal="center"/>
      <protection/>
    </xf>
    <xf numFmtId="164" fontId="22" fillId="0" borderId="8" xfId="0" applyFont="1" applyBorder="1" applyAlignment="1">
      <alignment horizontal="center"/>
    </xf>
    <xf numFmtId="164" fontId="22" fillId="0" borderId="11" xfId="0" applyFont="1" applyBorder="1" applyAlignment="1">
      <alignment horizontal="center"/>
    </xf>
    <xf numFmtId="164" fontId="0" fillId="0" borderId="15" xfId="0" applyFont="1" applyBorder="1" applyAlignment="1">
      <alignment/>
    </xf>
    <xf numFmtId="164" fontId="0" fillId="0" borderId="16" xfId="0" applyFont="1" applyBorder="1" applyAlignment="1">
      <alignment/>
    </xf>
    <xf numFmtId="164" fontId="0" fillId="0" borderId="17" xfId="0" applyFont="1" applyBorder="1" applyAlignment="1">
      <alignment/>
    </xf>
    <xf numFmtId="164" fontId="0" fillId="0" borderId="19" xfId="0" applyFont="1" applyBorder="1" applyAlignment="1">
      <alignment/>
    </xf>
    <xf numFmtId="164" fontId="0" fillId="0" borderId="20" xfId="0" applyFont="1" applyBorder="1" applyAlignment="1">
      <alignment/>
    </xf>
    <xf numFmtId="164" fontId="0" fillId="0" borderId="31" xfId="0" applyFont="1" applyBorder="1" applyAlignment="1">
      <alignment/>
    </xf>
    <xf numFmtId="164" fontId="0" fillId="0" borderId="32" xfId="0" applyFont="1" applyBorder="1" applyAlignment="1">
      <alignment/>
    </xf>
    <xf numFmtId="164" fontId="0" fillId="0" borderId="3" xfId="27" applyFont="1" applyFill="1" applyBorder="1" applyAlignment="1">
      <alignment horizontal="center" vertical="center" wrapText="1"/>
      <protection/>
    </xf>
    <xf numFmtId="164" fontId="71" fillId="0" borderId="3" xfId="27" applyFont="1" applyBorder="1" applyAlignment="1">
      <alignment horizontal="center" vertical="center"/>
      <protection/>
    </xf>
    <xf numFmtId="175" fontId="22" fillId="0" borderId="3" xfId="27" applyNumberFormat="1" applyFont="1" applyBorder="1" applyAlignment="1">
      <alignment horizontal="center"/>
      <protection/>
    </xf>
    <xf numFmtId="176" fontId="22" fillId="0" borderId="3" xfId="15" applyNumberFormat="1" applyFont="1" applyFill="1" applyBorder="1" applyAlignment="1" applyProtection="1">
      <alignment horizontal="left"/>
      <protection/>
    </xf>
    <xf numFmtId="176" fontId="0" fillId="0" borderId="3" xfId="15" applyNumberFormat="1" applyFont="1" applyFill="1" applyBorder="1" applyAlignment="1" applyProtection="1">
      <alignment horizontal="left"/>
      <protection/>
    </xf>
    <xf numFmtId="175" fontId="0" fillId="0" borderId="18" xfId="27" applyNumberFormat="1" applyFont="1" applyBorder="1" applyAlignment="1">
      <alignment horizontal="center" vertical="center" wrapText="1"/>
      <protection/>
    </xf>
    <xf numFmtId="176" fontId="0" fillId="0" borderId="22" xfId="15" applyNumberFormat="1" applyFont="1" applyFill="1" applyBorder="1" applyAlignment="1" applyProtection="1">
      <alignment horizontal="center" vertical="center"/>
      <protection/>
    </xf>
    <xf numFmtId="176" fontId="0" fillId="0" borderId="30" xfId="15" applyNumberFormat="1" applyFont="1" applyFill="1" applyBorder="1" applyAlignment="1" applyProtection="1">
      <alignment horizontal="left"/>
      <protection/>
    </xf>
    <xf numFmtId="175" fontId="0" fillId="0" borderId="22" xfId="27" applyNumberFormat="1" applyFont="1" applyBorder="1" applyAlignment="1">
      <alignment horizontal="center" vertical="center" wrapText="1"/>
      <protection/>
    </xf>
    <xf numFmtId="175" fontId="22" fillId="0" borderId="22" xfId="27" applyNumberFormat="1" applyFont="1" applyBorder="1" applyAlignment="1">
      <alignment horizontal="left" vertical="center" wrapText="1"/>
      <protection/>
    </xf>
    <xf numFmtId="176" fontId="22" fillId="0" borderId="22" xfId="15" applyNumberFormat="1" applyFont="1" applyFill="1" applyBorder="1" applyAlignment="1" applyProtection="1">
      <alignment horizontal="center" vertical="center"/>
      <protection/>
    </xf>
    <xf numFmtId="176" fontId="0" fillId="0" borderId="22" xfId="15" applyNumberFormat="1" applyFont="1" applyFill="1" applyBorder="1" applyAlignment="1" applyProtection="1">
      <alignment horizontal="left"/>
      <protection/>
    </xf>
    <xf numFmtId="176" fontId="15" fillId="0" borderId="5" xfId="15" applyNumberFormat="1" applyFont="1" applyFill="1" applyBorder="1" applyAlignment="1" applyProtection="1">
      <alignment/>
      <protection/>
    </xf>
    <xf numFmtId="175" fontId="22" fillId="0" borderId="26" xfId="27" applyNumberFormat="1" applyFont="1" applyBorder="1" applyAlignment="1">
      <alignment horizontal="center" vertical="center" wrapText="1"/>
      <protection/>
    </xf>
    <xf numFmtId="176" fontId="22" fillId="0" borderId="26" xfId="15" applyNumberFormat="1" applyFont="1" applyFill="1" applyBorder="1" applyAlignment="1" applyProtection="1">
      <alignment horizontal="center" vertical="center"/>
      <protection/>
    </xf>
    <xf numFmtId="176" fontId="22" fillId="0" borderId="8" xfId="15" applyNumberFormat="1" applyFont="1" applyFill="1" applyBorder="1" applyAlignment="1" applyProtection="1">
      <alignment horizontal="left" vertical="center"/>
      <protection/>
    </xf>
    <xf numFmtId="164" fontId="0" fillId="0" borderId="33" xfId="27" applyFont="1" applyBorder="1" applyAlignment="1">
      <alignment horizontal="center" vertical="center" wrapText="1"/>
      <protection/>
    </xf>
    <xf numFmtId="164" fontId="0" fillId="0" borderId="34" xfId="27" applyFont="1" applyBorder="1" applyAlignment="1">
      <alignment horizontal="center" vertical="center"/>
      <protection/>
    </xf>
    <xf numFmtId="164" fontId="0" fillId="0" borderId="0" xfId="27" applyFont="1" applyBorder="1" applyAlignment="1">
      <alignment horizontal="center" vertical="center"/>
      <protection/>
    </xf>
    <xf numFmtId="176" fontId="0" fillId="0" borderId="0" xfId="27" applyNumberFormat="1" applyFont="1" applyBorder="1" applyAlignment="1">
      <alignment horizontal="center" vertical="center"/>
      <protection/>
    </xf>
    <xf numFmtId="176" fontId="0" fillId="0" borderId="0" xfId="27" applyNumberFormat="1" applyFont="1" applyBorder="1" applyAlignment="1">
      <alignment horizontal="center"/>
      <protection/>
    </xf>
    <xf numFmtId="164" fontId="0" fillId="0" borderId="0" xfId="27" applyFont="1" applyBorder="1" applyAlignment="1">
      <alignment horizontal="center"/>
      <protection/>
    </xf>
    <xf numFmtId="164" fontId="22" fillId="0" borderId="0" xfId="27" applyFont="1" applyBorder="1" applyAlignment="1">
      <alignment horizontal="left" wrapText="1"/>
      <protection/>
    </xf>
    <xf numFmtId="164" fontId="22" fillId="0" borderId="0" xfId="27" applyFont="1" applyBorder="1" applyAlignment="1">
      <alignment horizontal="left" vertical="center" wrapText="1"/>
      <protection/>
    </xf>
    <xf numFmtId="164" fontId="0" fillId="0" borderId="0" xfId="27" applyFont="1" applyBorder="1" applyAlignment="1">
      <alignment horizontal="left" wrapText="1"/>
      <protection/>
    </xf>
    <xf numFmtId="164" fontId="0" fillId="0" borderId="0" xfId="27" applyFont="1" applyBorder="1" applyAlignment="1">
      <alignment horizontal="left" vertical="center" wrapText="1"/>
      <protection/>
    </xf>
    <xf numFmtId="164" fontId="0" fillId="0" borderId="0" xfId="27" applyFont="1" applyAlignment="1">
      <alignment horizontal="center"/>
      <protection/>
    </xf>
    <xf numFmtId="164" fontId="0" fillId="0" borderId="0" xfId="27" applyFont="1" applyBorder="1" applyAlignment="1">
      <alignment horizontal="center" wrapText="1"/>
      <protection/>
    </xf>
    <xf numFmtId="164" fontId="22" fillId="0" borderId="0" xfId="27" applyFont="1" applyFill="1" applyBorder="1" applyAlignment="1">
      <alignment horizontal="left" vertical="center" wrapText="1"/>
      <protection/>
    </xf>
    <xf numFmtId="164" fontId="0" fillId="0" borderId="0" xfId="27" applyFont="1" applyFill="1" applyBorder="1" applyAlignment="1">
      <alignment horizontal="left"/>
      <protection/>
    </xf>
    <xf numFmtId="164" fontId="0" fillId="0" borderId="0" xfId="27" applyFont="1" applyFill="1" applyBorder="1" applyAlignment="1">
      <alignment horizontal="left" vertical="center" wrapText="1"/>
      <protection/>
    </xf>
    <xf numFmtId="164" fontId="0" fillId="0" borderId="0" xfId="0" applyFont="1" applyAlignment="1">
      <alignment horizontal="left"/>
    </xf>
    <xf numFmtId="164" fontId="22" fillId="0" borderId="0" xfId="27" applyFont="1" applyFill="1" applyBorder="1" applyAlignment="1">
      <alignment horizontal="left"/>
      <protection/>
    </xf>
    <xf numFmtId="165" fontId="0" fillId="0" borderId="0" xfId="27" applyNumberFormat="1" applyFont="1" applyFill="1" applyBorder="1" applyAlignment="1">
      <alignment horizontal="left"/>
      <protection/>
    </xf>
    <xf numFmtId="165" fontId="0" fillId="0" borderId="0" xfId="27" applyNumberFormat="1" applyFont="1" applyAlignment="1">
      <alignment horizontal="left"/>
      <protection/>
    </xf>
    <xf numFmtId="164" fontId="72" fillId="0" borderId="0" xfId="27" applyFont="1">
      <alignment/>
      <protection/>
    </xf>
    <xf numFmtId="176" fontId="22" fillId="0" borderId="0" xfId="27" applyNumberFormat="1" applyFont="1" applyAlignment="1">
      <alignment horizontal="right"/>
      <protection/>
    </xf>
    <xf numFmtId="176" fontId="0" fillId="0" borderId="0" xfId="27" applyNumberFormat="1" applyFont="1" applyAlignment="1">
      <alignment horizontal="right"/>
      <protection/>
    </xf>
    <xf numFmtId="164" fontId="0" fillId="0" borderId="0" xfId="27" applyFont="1" applyAlignment="1">
      <alignment horizontal="left"/>
      <protection/>
    </xf>
    <xf numFmtId="176" fontId="22" fillId="0" borderId="0" xfId="27" applyNumberFormat="1" applyFont="1">
      <alignment/>
      <protection/>
    </xf>
    <xf numFmtId="176" fontId="22" fillId="0" borderId="0" xfId="27" applyNumberFormat="1" applyFont="1" applyAlignment="1">
      <alignment horizontal="center"/>
      <protection/>
    </xf>
    <xf numFmtId="164" fontId="73" fillId="0" borderId="0" xfId="0" applyFont="1" applyBorder="1" applyAlignment="1">
      <alignment horizontal="left" wrapText="1"/>
    </xf>
    <xf numFmtId="164" fontId="40" fillId="0" borderId="2" xfId="0" applyFont="1" applyBorder="1" applyAlignment="1">
      <alignment horizontal="center" vertical="center" wrapText="1"/>
    </xf>
    <xf numFmtId="176" fontId="40" fillId="0" borderId="2" xfId="15" applyNumberFormat="1" applyFont="1" applyFill="1" applyBorder="1" applyAlignment="1" applyProtection="1">
      <alignment horizontal="center" vertical="center" wrapText="1"/>
      <protection/>
    </xf>
    <xf numFmtId="170" fontId="0" fillId="0" borderId="0" xfId="19" applyNumberFormat="1" applyFont="1" applyFill="1" applyBorder="1" applyAlignment="1" applyProtection="1">
      <alignment/>
      <protection/>
    </xf>
    <xf numFmtId="170" fontId="22" fillId="0" borderId="0" xfId="19" applyNumberFormat="1" applyFont="1" applyFill="1" applyBorder="1" applyAlignment="1" applyProtection="1">
      <alignment/>
      <protection/>
    </xf>
    <xf numFmtId="177" fontId="0" fillId="0" borderId="0" xfId="15" applyFont="1" applyFill="1" applyBorder="1" applyAlignment="1" applyProtection="1">
      <alignment/>
      <protection/>
    </xf>
    <xf numFmtId="170" fontId="42" fillId="0" borderId="0" xfId="19" applyNumberFormat="1" applyFont="1" applyFill="1" applyBorder="1" applyAlignment="1" applyProtection="1">
      <alignment/>
      <protection/>
    </xf>
    <xf numFmtId="170" fontId="55" fillId="0" borderId="0" xfId="19" applyNumberFormat="1" applyFont="1" applyFill="1" applyBorder="1" applyAlignment="1" applyProtection="1">
      <alignment/>
      <protection/>
    </xf>
    <xf numFmtId="164" fontId="42" fillId="0" borderId="0" xfId="0" applyFont="1" applyAlignment="1">
      <alignment/>
    </xf>
    <xf numFmtId="164" fontId="75" fillId="0" borderId="0" xfId="0" applyFont="1" applyAlignment="1">
      <alignment horizontal="center"/>
    </xf>
    <xf numFmtId="164" fontId="32" fillId="0" borderId="0" xfId="0" applyFont="1" applyAlignment="1">
      <alignment horizontal="center"/>
    </xf>
    <xf numFmtId="164" fontId="32" fillId="0" borderId="2" xfId="0" applyFont="1" applyBorder="1" applyAlignment="1">
      <alignment horizontal="center"/>
    </xf>
    <xf numFmtId="176" fontId="76" fillId="0" borderId="0" xfId="15" applyNumberFormat="1" applyFont="1" applyFill="1" applyBorder="1" applyAlignment="1" applyProtection="1">
      <alignment horizontal="center"/>
      <protection/>
    </xf>
    <xf numFmtId="176" fontId="30" fillId="0" borderId="0" xfId="15" applyNumberFormat="1" applyFont="1" applyFill="1" applyBorder="1" applyAlignment="1" applyProtection="1">
      <alignment horizontal="center"/>
      <protection/>
    </xf>
    <xf numFmtId="176" fontId="10" fillId="0" borderId="0" xfId="15" applyNumberFormat="1" applyFont="1" applyFill="1" applyBorder="1" applyAlignment="1" applyProtection="1">
      <alignment horizontal="center"/>
      <protection/>
    </xf>
    <xf numFmtId="164" fontId="22" fillId="0" borderId="33" xfId="0" applyFont="1" applyBorder="1" applyAlignment="1">
      <alignment horizontal="center"/>
    </xf>
    <xf numFmtId="164" fontId="22" fillId="0" borderId="7" xfId="0" applyFont="1" applyBorder="1" applyAlignment="1">
      <alignment horizontal="center"/>
    </xf>
    <xf numFmtId="164" fontId="22" fillId="0" borderId="3" xfId="0" applyFont="1" applyBorder="1" applyAlignment="1">
      <alignment horizontal="center" wrapText="1"/>
    </xf>
    <xf numFmtId="176" fontId="22" fillId="0" borderId="7" xfId="15" applyNumberFormat="1" applyFont="1" applyFill="1" applyBorder="1" applyAlignment="1" applyProtection="1">
      <alignment horizontal="center"/>
      <protection/>
    </xf>
    <xf numFmtId="164" fontId="0" fillId="0" borderId="0" xfId="0" applyFont="1" applyBorder="1" applyAlignment="1">
      <alignment/>
    </xf>
    <xf numFmtId="164" fontId="22" fillId="0" borderId="10" xfId="0" applyFont="1" applyBorder="1" applyAlignment="1">
      <alignment horizontal="center" vertical="center" wrapText="1"/>
    </xf>
    <xf numFmtId="164" fontId="22" fillId="0" borderId="8" xfId="0" applyFont="1" applyBorder="1" applyAlignment="1">
      <alignment horizontal="center" vertical="top" wrapText="1"/>
    </xf>
    <xf numFmtId="176" fontId="22" fillId="0" borderId="3" xfId="15" applyNumberFormat="1" applyFont="1" applyFill="1" applyBorder="1" applyAlignment="1" applyProtection="1">
      <alignment horizontal="center" vertical="center" wrapText="1"/>
      <protection/>
    </xf>
    <xf numFmtId="164" fontId="57" fillId="0" borderId="10" xfId="0" applyFont="1" applyBorder="1" applyAlignment="1">
      <alignment horizontal="center" vertical="top" wrapText="1"/>
    </xf>
    <xf numFmtId="164" fontId="57" fillId="0" borderId="8" xfId="0" applyFont="1" applyBorder="1" applyAlignment="1">
      <alignment horizontal="center" vertical="top" wrapText="1"/>
    </xf>
    <xf numFmtId="164" fontId="57" fillId="0" borderId="11" xfId="0" applyFont="1" applyBorder="1" applyAlignment="1">
      <alignment horizontal="center" vertical="top" wrapText="1"/>
    </xf>
    <xf numFmtId="175" fontId="57" fillId="0" borderId="11" xfId="15" applyNumberFormat="1" applyFont="1" applyFill="1" applyBorder="1" applyAlignment="1" applyProtection="1">
      <alignment horizontal="center" vertical="top" wrapText="1"/>
      <protection/>
    </xf>
    <xf numFmtId="164" fontId="22" fillId="0" borderId="27" xfId="0" applyFont="1" applyBorder="1" applyAlignment="1">
      <alignment horizontal="left"/>
    </xf>
    <xf numFmtId="164" fontId="0" fillId="0" borderId="30" xfId="0" applyFont="1" applyBorder="1" applyAlignment="1">
      <alignment horizontal="center" vertical="top" wrapText="1"/>
    </xf>
    <xf numFmtId="169" fontId="0" fillId="0" borderId="30" xfId="15" applyNumberFormat="1" applyFont="1" applyFill="1" applyBorder="1" applyAlignment="1" applyProtection="1">
      <alignment horizontal="right" vertical="top" wrapText="1"/>
      <protection/>
    </xf>
    <xf numFmtId="175" fontId="0" fillId="0" borderId="22" xfId="0" applyNumberFormat="1" applyFont="1" applyBorder="1" applyAlignment="1">
      <alignment horizontal="center"/>
    </xf>
    <xf numFmtId="169" fontId="0" fillId="0" borderId="22" xfId="15" applyNumberFormat="1" applyFont="1" applyFill="1" applyBorder="1" applyAlignment="1" applyProtection="1">
      <alignment horizontal="right"/>
      <protection/>
    </xf>
    <xf numFmtId="169" fontId="77" fillId="0" borderId="22" xfId="15" applyNumberFormat="1" applyFont="1" applyFill="1" applyBorder="1" applyAlignment="1" applyProtection="1">
      <alignment horizontal="right"/>
      <protection/>
    </xf>
    <xf numFmtId="164" fontId="22" fillId="0" borderId="19" xfId="0" applyFont="1" applyBorder="1" applyAlignment="1">
      <alignment horizontal="left"/>
    </xf>
    <xf numFmtId="175" fontId="22" fillId="0" borderId="22" xfId="0" applyNumberFormat="1" applyFont="1" applyBorder="1" applyAlignment="1">
      <alignment horizontal="center"/>
    </xf>
    <xf numFmtId="175" fontId="22" fillId="0" borderId="21" xfId="0" applyNumberFormat="1" applyFont="1" applyBorder="1" applyAlignment="1">
      <alignment horizontal="center"/>
    </xf>
    <xf numFmtId="169" fontId="22" fillId="0" borderId="21" xfId="15" applyNumberFormat="1" applyFont="1" applyFill="1" applyBorder="1" applyAlignment="1" applyProtection="1">
      <alignment horizontal="right"/>
      <protection/>
    </xf>
    <xf numFmtId="164" fontId="0" fillId="3" borderId="19" xfId="0" applyFont="1" applyFill="1" applyBorder="1" applyAlignment="1">
      <alignment horizontal="left"/>
    </xf>
    <xf numFmtId="175" fontId="0" fillId="3" borderId="20" xfId="0" applyNumberFormat="1" applyFont="1" applyFill="1" applyBorder="1" applyAlignment="1">
      <alignment horizontal="center"/>
    </xf>
    <xf numFmtId="169" fontId="0" fillId="3" borderId="21" xfId="15" applyNumberFormat="1" applyFont="1" applyFill="1" applyBorder="1" applyAlignment="1" applyProtection="1">
      <alignment horizontal="right"/>
      <protection/>
    </xf>
    <xf numFmtId="169" fontId="22" fillId="0" borderId="22" xfId="15" applyNumberFormat="1" applyFont="1" applyFill="1" applyBorder="1" applyAlignment="1" applyProtection="1">
      <alignment horizontal="right"/>
      <protection/>
    </xf>
    <xf numFmtId="175" fontId="0" fillId="0" borderId="31" xfId="0" applyNumberFormat="1" applyFont="1" applyBorder="1" applyAlignment="1">
      <alignment horizontal="center"/>
    </xf>
    <xf numFmtId="164" fontId="22" fillId="0" borderId="35" xfId="0" applyFont="1" applyBorder="1" applyAlignment="1">
      <alignment horizontal="left"/>
    </xf>
    <xf numFmtId="175" fontId="22" fillId="0" borderId="36" xfId="0" applyNumberFormat="1" applyFont="1" applyBorder="1" applyAlignment="1">
      <alignment horizontal="center"/>
    </xf>
    <xf numFmtId="169" fontId="22" fillId="0" borderId="36" xfId="15" applyNumberFormat="1" applyFont="1" applyFill="1" applyBorder="1" applyAlignment="1" applyProtection="1">
      <alignment horizontal="right"/>
      <protection/>
    </xf>
    <xf numFmtId="164" fontId="22" fillId="0" borderId="0" xfId="0" applyFont="1" applyBorder="1" applyAlignment="1">
      <alignment horizontal="left" vertical="top" wrapText="1" indent="2"/>
    </xf>
    <xf numFmtId="175" fontId="22" fillId="0" borderId="0" xfId="0" applyNumberFormat="1" applyFont="1" applyBorder="1" applyAlignment="1">
      <alignment horizontal="center" vertical="top" wrapText="1"/>
    </xf>
    <xf numFmtId="169" fontId="0" fillId="0" borderId="0" xfId="0" applyNumberFormat="1" applyFont="1" applyBorder="1" applyAlignment="1">
      <alignment horizontal="right" vertical="top" wrapText="1"/>
    </xf>
    <xf numFmtId="176" fontId="11" fillId="0" borderId="0" xfId="15" applyNumberFormat="1" applyFont="1" applyFill="1" applyBorder="1" applyAlignment="1" applyProtection="1">
      <alignment horizontal="left"/>
      <protection/>
    </xf>
    <xf numFmtId="164" fontId="22" fillId="0" borderId="0" xfId="0" applyFont="1" applyAlignment="1">
      <alignment horizontal="right"/>
    </xf>
    <xf numFmtId="169" fontId="0" fillId="0" borderId="0" xfId="0" applyNumberFormat="1" applyFont="1" applyAlignment="1">
      <alignment horizontal="center"/>
    </xf>
    <xf numFmtId="164" fontId="4" fillId="0" borderId="0" xfId="27" applyAlignment="1">
      <alignment horizontal="right"/>
      <protection/>
    </xf>
    <xf numFmtId="164" fontId="4" fillId="0" borderId="0" xfId="27">
      <alignment/>
      <protection/>
    </xf>
    <xf numFmtId="170" fontId="4" fillId="0" borderId="0" xfId="19" applyNumberFormat="1" applyFont="1" applyFill="1" applyBorder="1" applyAlignment="1" applyProtection="1">
      <alignment/>
      <protection/>
    </xf>
    <xf numFmtId="164" fontId="78" fillId="0" borderId="0" xfId="0" applyFont="1" applyBorder="1" applyAlignment="1">
      <alignment horizontal="center"/>
    </xf>
    <xf numFmtId="164" fontId="79" fillId="0" borderId="14" xfId="0" applyFont="1" applyBorder="1" applyAlignment="1">
      <alignment horizontal="center"/>
    </xf>
    <xf numFmtId="164" fontId="51" fillId="0" borderId="3" xfId="0" applyFont="1" applyBorder="1" applyAlignment="1">
      <alignment horizontal="center"/>
    </xf>
    <xf numFmtId="170" fontId="30" fillId="0" borderId="3" xfId="19" applyNumberFormat="1" applyFont="1" applyFill="1" applyBorder="1" applyAlignment="1" applyProtection="1">
      <alignment horizontal="center"/>
      <protection/>
    </xf>
    <xf numFmtId="164" fontId="80" fillId="0" borderId="18" xfId="0" applyFont="1" applyBorder="1" applyAlignment="1">
      <alignment horizontal="right"/>
    </xf>
    <xf numFmtId="164" fontId="80" fillId="0" borderId="18" xfId="0" applyFont="1" applyBorder="1" applyAlignment="1">
      <alignment/>
    </xf>
    <xf numFmtId="181" fontId="81" fillId="0" borderId="18" xfId="15" applyNumberFormat="1" applyFont="1" applyFill="1" applyBorder="1" applyAlignment="1" applyProtection="1">
      <alignment horizontal="right"/>
      <protection/>
    </xf>
    <xf numFmtId="181" fontId="81" fillId="0" borderId="30" xfId="15" applyNumberFormat="1" applyFont="1" applyFill="1" applyBorder="1" applyAlignment="1" applyProtection="1">
      <alignment horizontal="right"/>
      <protection/>
    </xf>
    <xf numFmtId="170" fontId="30" fillId="0" borderId="18" xfId="19" applyNumberFormat="1" applyFont="1" applyFill="1" applyBorder="1" applyAlignment="1" applyProtection="1">
      <alignment/>
      <protection/>
    </xf>
    <xf numFmtId="164" fontId="82" fillId="0" borderId="22" xfId="0" applyFont="1" applyBorder="1" applyAlignment="1">
      <alignment horizontal="right"/>
    </xf>
    <xf numFmtId="164" fontId="82" fillId="0" borderId="22" xfId="0" applyFont="1" applyBorder="1" applyAlignment="1">
      <alignment/>
    </xf>
    <xf numFmtId="165" fontId="82" fillId="0" borderId="22" xfId="0" applyNumberFormat="1" applyFont="1" applyBorder="1" applyAlignment="1">
      <alignment/>
    </xf>
    <xf numFmtId="170" fontId="0" fillId="0" borderId="22" xfId="19" applyNumberFormat="1" applyFont="1" applyFill="1" applyBorder="1" applyAlignment="1" applyProtection="1">
      <alignment/>
      <protection/>
    </xf>
    <xf numFmtId="164" fontId="83" fillId="0" borderId="22" xfId="0" applyFont="1" applyBorder="1" applyAlignment="1">
      <alignment horizontal="right"/>
    </xf>
    <xf numFmtId="164" fontId="83" fillId="0" borderId="22" xfId="0" applyFont="1" applyBorder="1" applyAlignment="1">
      <alignment/>
    </xf>
    <xf numFmtId="165" fontId="83" fillId="0" borderId="22" xfId="15" applyNumberFormat="1" applyFont="1" applyFill="1" applyBorder="1" applyAlignment="1" applyProtection="1">
      <alignment/>
      <protection/>
    </xf>
    <xf numFmtId="170" fontId="30" fillId="0" borderId="22" xfId="19" applyNumberFormat="1" applyFont="1" applyFill="1" applyBorder="1" applyAlignment="1" applyProtection="1">
      <alignment/>
      <protection/>
    </xf>
    <xf numFmtId="181" fontId="82" fillId="0" borderId="22" xfId="15" applyNumberFormat="1" applyFont="1" applyFill="1" applyBorder="1" applyAlignment="1" applyProtection="1">
      <alignment/>
      <protection/>
    </xf>
    <xf numFmtId="164" fontId="81" fillId="0" borderId="22" xfId="0" applyFont="1" applyBorder="1" applyAlignment="1">
      <alignment horizontal="right"/>
    </xf>
    <xf numFmtId="164" fontId="84" fillId="0" borderId="22" xfId="0" applyFont="1" applyBorder="1" applyAlignment="1">
      <alignment horizontal="left"/>
    </xf>
    <xf numFmtId="164" fontId="84" fillId="0" borderId="22" xfId="0" applyFont="1" applyBorder="1" applyAlignment="1">
      <alignment/>
    </xf>
    <xf numFmtId="181" fontId="81" fillId="0" borderId="22" xfId="15" applyNumberFormat="1" applyFont="1" applyFill="1" applyBorder="1" applyAlignment="1" applyProtection="1">
      <alignment/>
      <protection/>
    </xf>
    <xf numFmtId="175" fontId="84" fillId="0" borderId="22" xfId="0" applyNumberFormat="1" applyFont="1" applyBorder="1" applyAlignment="1">
      <alignment/>
    </xf>
    <xf numFmtId="181" fontId="84" fillId="0" borderId="22" xfId="15" applyNumberFormat="1" applyFont="1" applyFill="1" applyBorder="1" applyAlignment="1" applyProtection="1">
      <alignment/>
      <protection/>
    </xf>
    <xf numFmtId="170" fontId="85" fillId="0" borderId="22" xfId="19" applyNumberFormat="1" applyFont="1" applyFill="1" applyBorder="1" applyAlignment="1" applyProtection="1">
      <alignment/>
      <protection/>
    </xf>
    <xf numFmtId="164" fontId="86" fillId="0" borderId="22" xfId="27" applyFont="1" applyBorder="1" applyAlignment="1">
      <alignment horizontal="right"/>
      <protection/>
    </xf>
    <xf numFmtId="175" fontId="87" fillId="0" borderId="22" xfId="0" applyNumberFormat="1" applyFont="1" applyBorder="1" applyAlignment="1">
      <alignment/>
    </xf>
    <xf numFmtId="181" fontId="87" fillId="0" borderId="22" xfId="15" applyNumberFormat="1" applyFont="1" applyFill="1" applyBorder="1" applyAlignment="1" applyProtection="1">
      <alignment/>
      <protection/>
    </xf>
    <xf numFmtId="170" fontId="71" fillId="0" borderId="22" xfId="19" applyNumberFormat="1" applyFont="1" applyFill="1" applyBorder="1" applyAlignment="1" applyProtection="1">
      <alignment/>
      <protection/>
    </xf>
    <xf numFmtId="164" fontId="86" fillId="0" borderId="0" xfId="27" applyFont="1">
      <alignment/>
      <protection/>
    </xf>
    <xf numFmtId="175" fontId="87" fillId="0" borderId="22" xfId="0" applyNumberFormat="1" applyFont="1" applyBorder="1" applyAlignment="1">
      <alignment horizontal="right"/>
    </xf>
    <xf numFmtId="175" fontId="84" fillId="0" borderId="22" xfId="0" applyNumberFormat="1" applyFont="1" applyBorder="1" applyAlignment="1">
      <alignment horizontal="right"/>
    </xf>
    <xf numFmtId="175" fontId="82" fillId="0" borderId="22" xfId="0" applyNumberFormat="1" applyFont="1" applyBorder="1" applyAlignment="1">
      <alignment/>
    </xf>
    <xf numFmtId="181" fontId="29" fillId="0" borderId="22" xfId="15" applyNumberFormat="1" applyFont="1" applyFill="1" applyBorder="1" applyAlignment="1" applyProtection="1">
      <alignment/>
      <protection/>
    </xf>
    <xf numFmtId="170" fontId="29" fillId="0" borderId="22" xfId="19" applyNumberFormat="1" applyFont="1" applyFill="1" applyBorder="1" applyAlignment="1" applyProtection="1">
      <alignment/>
      <protection/>
    </xf>
    <xf numFmtId="175" fontId="81" fillId="0" borderId="26" xfId="0" applyNumberFormat="1" applyFont="1" applyBorder="1" applyAlignment="1">
      <alignment horizontal="right"/>
    </xf>
    <xf numFmtId="175" fontId="82" fillId="0" borderId="26" xfId="0" applyNumberFormat="1" applyFont="1" applyBorder="1" applyAlignment="1">
      <alignment/>
    </xf>
    <xf numFmtId="181" fontId="82" fillId="0" borderId="26" xfId="15" applyNumberFormat="1" applyFont="1" applyFill="1" applyBorder="1" applyAlignment="1" applyProtection="1">
      <alignment/>
      <protection/>
    </xf>
    <xf numFmtId="170" fontId="29" fillId="0" borderId="26" xfId="19" applyNumberFormat="1" applyFont="1" applyFill="1" applyBorder="1" applyAlignment="1" applyProtection="1">
      <alignment/>
      <protection/>
    </xf>
    <xf numFmtId="164" fontId="30" fillId="0" borderId="0" xfId="0" applyFont="1" applyAlignment="1">
      <alignment horizontal="right"/>
    </xf>
    <xf numFmtId="164" fontId="30" fillId="0" borderId="0" xfId="0" applyFont="1" applyAlignment="1">
      <alignment/>
    </xf>
    <xf numFmtId="181" fontId="30" fillId="0" borderId="0" xfId="15" applyNumberFormat="1" applyFont="1" applyFill="1" applyBorder="1" applyAlignment="1" applyProtection="1">
      <alignment/>
      <protection/>
    </xf>
    <xf numFmtId="170" fontId="30" fillId="0" borderId="0" xfId="19" applyNumberFormat="1" applyFont="1" applyFill="1" applyBorder="1" applyAlignment="1" applyProtection="1">
      <alignment/>
      <protection/>
    </xf>
    <xf numFmtId="164" fontId="29" fillId="0" borderId="0" xfId="0" applyFont="1" applyAlignment="1">
      <alignment horizontal="right"/>
    </xf>
    <xf numFmtId="164" fontId="82" fillId="0" borderId="0" xfId="0" applyFont="1" applyBorder="1" applyAlignment="1">
      <alignment/>
    </xf>
    <xf numFmtId="181" fontId="82" fillId="0" borderId="0" xfId="15" applyNumberFormat="1" applyFont="1" applyFill="1" applyBorder="1" applyAlignment="1" applyProtection="1">
      <alignment/>
      <protection/>
    </xf>
    <xf numFmtId="170" fontId="29" fillId="0" borderId="0" xfId="19" applyNumberFormat="1" applyFont="1" applyFill="1" applyBorder="1" applyAlignment="1" applyProtection="1">
      <alignment/>
      <protection/>
    </xf>
    <xf numFmtId="164" fontId="4" fillId="0" borderId="0" xfId="27" applyFont="1">
      <alignment/>
      <protection/>
    </xf>
    <xf numFmtId="164" fontId="28" fillId="0" borderId="22" xfId="27" applyFont="1" applyBorder="1" applyAlignment="1">
      <alignment horizontal="right"/>
      <protection/>
    </xf>
    <xf numFmtId="170" fontId="88" fillId="0" borderId="22" xfId="19" applyNumberFormat="1" applyFont="1" applyFill="1" applyBorder="1" applyAlignment="1" applyProtection="1">
      <alignment/>
      <protection/>
    </xf>
    <xf numFmtId="164" fontId="88" fillId="0" borderId="0" xfId="0" applyFont="1" applyAlignment="1">
      <alignment/>
    </xf>
    <xf numFmtId="164" fontId="89" fillId="0" borderId="0" xfId="27" applyFont="1">
      <alignment/>
      <protection/>
    </xf>
    <xf numFmtId="175" fontId="84" fillId="0" borderId="22" xfId="0" applyNumberFormat="1" applyFont="1" applyBorder="1" applyAlignment="1">
      <alignment horizontal="left"/>
    </xf>
    <xf numFmtId="170" fontId="22" fillId="0" borderId="22" xfId="19" applyNumberFormat="1" applyFont="1" applyFill="1" applyBorder="1" applyAlignment="1" applyProtection="1">
      <alignment/>
      <protection/>
    </xf>
    <xf numFmtId="164" fontId="85" fillId="0" borderId="0" xfId="0" applyFont="1" applyAlignment="1">
      <alignment/>
    </xf>
    <xf numFmtId="164" fontId="85" fillId="0" borderId="0" xfId="0" applyFont="1" applyFill="1" applyBorder="1" applyAlignment="1">
      <alignment horizontal="right"/>
    </xf>
    <xf numFmtId="181" fontId="85" fillId="0" borderId="0" xfId="15" applyNumberFormat="1" applyFont="1" applyFill="1" applyBorder="1" applyAlignment="1" applyProtection="1">
      <alignment/>
      <protection/>
    </xf>
    <xf numFmtId="170" fontId="85" fillId="0" borderId="0" xfId="19" applyNumberFormat="1" applyFont="1" applyFill="1" applyBorder="1" applyAlignment="1" applyProtection="1">
      <alignment/>
      <protection/>
    </xf>
    <xf numFmtId="164" fontId="29" fillId="0" borderId="0" xfId="0" applyFont="1" applyFill="1" applyBorder="1" applyAlignment="1">
      <alignment horizontal="right"/>
    </xf>
    <xf numFmtId="181" fontId="29" fillId="0" borderId="0" xfId="15" applyNumberFormat="1" applyFont="1" applyFill="1" applyBorder="1" applyAlignment="1" applyProtection="1">
      <alignment/>
      <protection/>
    </xf>
    <xf numFmtId="164" fontId="28" fillId="0" borderId="0" xfId="27" applyFont="1">
      <alignment/>
      <protection/>
    </xf>
    <xf numFmtId="175" fontId="82" fillId="0" borderId="0" xfId="0" applyNumberFormat="1" applyFont="1" applyBorder="1" applyAlignment="1">
      <alignment/>
    </xf>
    <xf numFmtId="176" fontId="29" fillId="0" borderId="0" xfId="15" applyNumberFormat="1" applyFont="1" applyFill="1" applyBorder="1" applyAlignment="1" applyProtection="1">
      <alignment/>
      <protection/>
    </xf>
    <xf numFmtId="164" fontId="90" fillId="0" borderId="0" xfId="0" applyFont="1" applyAlignment="1">
      <alignment horizontal="right"/>
    </xf>
    <xf numFmtId="164" fontId="90" fillId="0" borderId="0" xfId="0" applyFont="1" applyAlignment="1">
      <alignment/>
    </xf>
    <xf numFmtId="181" fontId="90" fillId="0" borderId="0" xfId="15" applyNumberFormat="1" applyFont="1" applyFill="1" applyBorder="1" applyAlignment="1" applyProtection="1">
      <alignment/>
      <protection/>
    </xf>
    <xf numFmtId="177" fontId="90" fillId="0" borderId="0" xfId="15" applyFont="1" applyFill="1" applyBorder="1" applyAlignment="1" applyProtection="1">
      <alignment/>
      <protection/>
    </xf>
    <xf numFmtId="181" fontId="90" fillId="0" borderId="0" xfId="0" applyNumberFormat="1" applyFont="1" applyAlignment="1">
      <alignment/>
    </xf>
    <xf numFmtId="164" fontId="0" fillId="0" borderId="0" xfId="0" applyAlignment="1">
      <alignment horizontal="right"/>
    </xf>
    <xf numFmtId="181" fontId="4" fillId="0" borderId="0" xfId="27" applyNumberFormat="1">
      <alignment/>
      <protection/>
    </xf>
    <xf numFmtId="176" fontId="4" fillId="0" borderId="0" xfId="15" applyNumberFormat="1" applyFont="1" applyFill="1" applyBorder="1" applyAlignment="1" applyProtection="1">
      <alignment/>
      <protection/>
    </xf>
    <xf numFmtId="176" fontId="4" fillId="0" borderId="0" xfId="27" applyNumberFormat="1">
      <alignment/>
      <protection/>
    </xf>
    <xf numFmtId="176" fontId="4" fillId="0" borderId="14" xfId="27" applyNumberFormat="1" applyBorder="1">
      <alignment/>
      <protection/>
    </xf>
    <xf numFmtId="170" fontId="86" fillId="0" borderId="0" xfId="19" applyNumberFormat="1" applyFont="1" applyFill="1" applyBorder="1" applyAlignment="1" applyProtection="1">
      <alignment/>
      <protection/>
    </xf>
    <xf numFmtId="165" fontId="61" fillId="0" borderId="21" xfId="27" applyNumberFormat="1" applyFont="1" applyBorder="1" applyAlignment="1">
      <alignment horizontal="right"/>
      <protection/>
    </xf>
    <xf numFmtId="165" fontId="16" fillId="0" borderId="21" xfId="27" applyNumberFormat="1" applyFont="1" applyBorder="1" applyAlignment="1">
      <alignment horizontal="right"/>
      <protection/>
    </xf>
    <xf numFmtId="164" fontId="22" fillId="0" borderId="0" xfId="27" applyFont="1" applyBorder="1" applyAlignment="1">
      <alignment horizontal="left"/>
      <protection/>
    </xf>
    <xf numFmtId="165" fontId="22" fillId="0" borderId="0" xfId="15" applyNumberFormat="1" applyFont="1" applyFill="1" applyBorder="1" applyAlignment="1" applyProtection="1">
      <alignment horizontal="right"/>
      <protection/>
    </xf>
    <xf numFmtId="165" fontId="0" fillId="0" borderId="22" xfId="15" applyNumberFormat="1" applyFont="1" applyFill="1" applyBorder="1" applyAlignment="1" applyProtection="1">
      <alignment horizontal="right" vertical="center"/>
      <protection/>
    </xf>
    <xf numFmtId="165" fontId="0" fillId="0" borderId="0" xfId="0" applyNumberFormat="1" applyAlignment="1">
      <alignment/>
    </xf>
    <xf numFmtId="164" fontId="1" fillId="0" borderId="0" xfId="20">
      <alignment/>
      <protection/>
    </xf>
    <xf numFmtId="164" fontId="0" fillId="0" borderId="0" xfId="0" applyAlignment="1" applyProtection="1">
      <alignment/>
      <protection hidden="1"/>
    </xf>
    <xf numFmtId="164" fontId="1" fillId="0" borderId="0" xfId="40">
      <alignment/>
      <protection/>
    </xf>
    <xf numFmtId="164" fontId="91" fillId="4" borderId="0" xfId="40" applyFont="1" applyFill="1">
      <alignment/>
      <protection/>
    </xf>
    <xf numFmtId="164" fontId="1" fillId="4" borderId="0" xfId="40" applyFont="1" applyFill="1">
      <alignment/>
      <protection/>
    </xf>
    <xf numFmtId="164" fontId="1" fillId="5" borderId="37" xfId="40" applyFont="1" applyFill="1" applyBorder="1">
      <alignment/>
      <protection/>
    </xf>
    <xf numFmtId="164" fontId="92" fillId="6" borderId="38" xfId="40" applyFont="1" applyFill="1" applyBorder="1" applyAlignment="1">
      <alignment horizontal="center"/>
      <protection/>
    </xf>
    <xf numFmtId="164" fontId="93" fillId="7" borderId="39" xfId="40" applyFont="1" applyFill="1" applyBorder="1" applyAlignment="1">
      <alignment horizontal="center"/>
      <protection/>
    </xf>
    <xf numFmtId="164" fontId="92" fillId="6" borderId="39" xfId="40" applyFont="1" applyFill="1" applyBorder="1" applyAlignment="1">
      <alignment horizontal="center"/>
      <protection/>
    </xf>
    <xf numFmtId="164" fontId="92" fillId="6" borderId="40" xfId="40" applyFont="1" applyFill="1" applyBorder="1" applyAlignment="1">
      <alignment horizontal="center"/>
      <protection/>
    </xf>
    <xf numFmtId="164" fontId="1" fillId="5" borderId="7" xfId="40" applyFont="1" applyFill="1" applyBorder="1">
      <alignment/>
      <protection/>
    </xf>
    <xf numFmtId="164" fontId="1" fillId="5" borderId="41" xfId="40" applyFont="1" applyFill="1" applyBorder="1">
      <alignment/>
      <protection/>
    </xf>
  </cellXfs>
  <cellStyles count="27">
    <cellStyle name="Normal" xfId="0"/>
    <cellStyle name="Comma" xfId="15"/>
    <cellStyle name="Comma [0]" xfId="16"/>
    <cellStyle name="Currency" xfId="17"/>
    <cellStyle name="Currency [0]" xfId="18"/>
    <cellStyle name="Percent" xfId="19"/>
    <cellStyle name="??_kc-elec system check list" xfId="20"/>
    <cellStyle name="Comma0" xfId="21"/>
    <cellStyle name="Currency0" xfId="22"/>
    <cellStyle name="Date" xfId="23"/>
    <cellStyle name="Fixed" xfId="24"/>
    <cellStyle name="Heading 1" xfId="25"/>
    <cellStyle name="Heading 2" xfId="26"/>
    <cellStyle name="Normal_Sheet2" xfId="27"/>
    <cellStyle name="Total" xfId="28"/>
    <cellStyle name="똿뗦먛귟 [0.00]_PRODUCT DETAIL Q1" xfId="29"/>
    <cellStyle name="똿뗦먛귟_PRODUCT DETAIL Q1" xfId="30"/>
    <cellStyle name="믅됞 [0.00]_PRODUCT DETAIL Q1" xfId="31"/>
    <cellStyle name="믅됞_PRODUCT DETAIL Q1" xfId="32"/>
    <cellStyle name="백분율_HOBONG" xfId="33"/>
    <cellStyle name="뷭?_BOOKSHIP" xfId="34"/>
    <cellStyle name="콤마 [0]_1202" xfId="35"/>
    <cellStyle name="콤마_1202" xfId="36"/>
    <cellStyle name="통화 [0]_1202" xfId="37"/>
    <cellStyle name="통화_1202" xfId="38"/>
    <cellStyle name="표준_(정보부문)월별인원계획" xfId="39"/>
    <cellStyle name="표준_kc-elec system check list"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C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161925</xdr:rowOff>
    </xdr:from>
    <xdr:to>
      <xdr:col>5</xdr:col>
      <xdr:colOff>95250</xdr:colOff>
      <xdr:row>8</xdr:row>
      <xdr:rowOff>390525</xdr:rowOff>
    </xdr:to>
    <xdr:sp fLocksText="0">
      <xdr:nvSpPr>
        <xdr:cNvPr id="1" name="TextBox 6"/>
        <xdr:cNvSpPr txBox="1">
          <a:spLocks noChangeArrowheads="1"/>
        </xdr:cNvSpPr>
      </xdr:nvSpPr>
      <xdr:spPr>
        <a:xfrm>
          <a:off x="7658100" y="183832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VNI-Helve-Condense"/>
              <a:ea typeface="VNI-Helve-Condense"/>
              <a:cs typeface="VNI-Helve-Condens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KTNN\MAU.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20THAO\THAO\QTOAN%202006\VP%20CTY\QT%20VPCTY%202006-Thao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HAO\BAO%20CAO%20TAI%20CHINH\Nam%202009\Tong%20hop%20toan%20cong%20ty\Tong%20Cty%20Quy%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HAO\BAO%20CAO%20TAI%20CHINH\Nam%202010\Cong%20ty%20me\Soat%20xet%20BTTC%20cty%20me%206%20thang%20dau%20nam%202010\BCTC%20Tanimex%2031.3.20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HAO\BAO%20CAO%20TAI%20CHINH\Nam%202010\Tong%20Cong%20ty\Tong%20Cty%20nam%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k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hac"/>
    </sheetNames>
    <sheetDataSet>
      <sheetData sheetId="0">
        <row r="10">
          <cell r="M10" t="str">
            <v/>
          </cell>
          <cell r="I10" t="str">
            <v/>
          </cell>
        </row>
        <row r="12">
          <cell r="M12" t="str">
            <v/>
          </cell>
          <cell r="I12" t="str">
            <v/>
          </cell>
        </row>
        <row r="14">
          <cell r="M14" t="str">
            <v/>
          </cell>
          <cell r="I14" t="str">
            <v/>
          </cell>
        </row>
        <row r="15">
          <cell r="M15" t="str">
            <v/>
          </cell>
          <cell r="I15" t="str">
            <v/>
          </cell>
        </row>
        <row r="16">
          <cell r="M16" t="str">
            <v/>
          </cell>
          <cell r="I16">
            <v>4147489540</v>
          </cell>
        </row>
        <row r="17">
          <cell r="M17" t="str">
            <v/>
          </cell>
          <cell r="I17"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CD KT"/>
    </sheetNames>
    <sheetDataSet>
      <sheetData sheetId="0">
        <row r="34">
          <cell r="D34">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ng can doi ke toan"/>
    </sheetNames>
    <sheetDataSet>
      <sheetData sheetId="0">
        <row r="1">
          <cell r="A1" t="str">
            <v>CÔNG TY CỔ PHẦN SẢN XUẤT KINH DOANH XNK DỊCH VỤ VÀ ĐẦU TƯ TÂN BÌNH</v>
          </cell>
        </row>
        <row r="2">
          <cell r="A2" t="str">
            <v>Địa chỉ: 89 Lý Thường Kiệt, Phường 9, Quận Tân Bình, TP. Hồ Chí Minh</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KQKD"/>
    </sheetNames>
    <sheetDataSet>
      <sheetData sheetId="0">
        <row r="33">
          <cell r="D33">
            <v>75142618987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E130"/>
  <sheetViews>
    <sheetView zoomScale="90" zoomScaleNormal="90" workbookViewId="0" topLeftCell="A1">
      <pane xSplit="3" ySplit="9" topLeftCell="D10" activePane="bottomRight" state="frozen"/>
      <selection pane="topLeft" activeCell="A1" sqref="A1"/>
      <selection pane="topRight" activeCell="D1" sqref="D1"/>
      <selection pane="bottomLeft" activeCell="A10" sqref="A10"/>
      <selection pane="bottomRight" activeCell="H20" sqref="H20"/>
    </sheetView>
  </sheetViews>
  <sheetFormatPr defaultColWidth="9.00390625" defaultRowHeight="12.75"/>
  <cols>
    <col min="1" max="1" width="41.25390625" style="1" customWidth="1"/>
    <col min="2" max="2" width="7.875" style="1" customWidth="1"/>
    <col min="3" max="3" width="7.375" style="2" customWidth="1"/>
    <col min="4" max="4" width="21.75390625" style="3" customWidth="1"/>
    <col min="5" max="5" width="22.25390625" style="3" customWidth="1"/>
    <col min="6" max="16384" width="9.125" style="1" customWidth="1"/>
  </cols>
  <sheetData>
    <row r="1" spans="1:4" ht="13.5">
      <c r="A1" s="4" t="s">
        <v>0</v>
      </c>
      <c r="B1" s="5"/>
      <c r="C1" s="5"/>
      <c r="D1" s="5"/>
    </row>
    <row r="2" spans="1:4" ht="12.75">
      <c r="A2" s="6" t="s">
        <v>1</v>
      </c>
      <c r="B2" s="7"/>
      <c r="C2" s="7"/>
      <c r="D2" s="7"/>
    </row>
    <row r="3" spans="1:5" ht="12.75">
      <c r="A3" s="8" t="s">
        <v>2</v>
      </c>
      <c r="B3" s="9"/>
      <c r="C3" s="9"/>
      <c r="D3" s="9"/>
      <c r="E3" s="10"/>
    </row>
    <row r="4" ht="12" customHeight="1"/>
    <row r="5" spans="1:5" ht="30.75" customHeight="1">
      <c r="A5" s="11" t="s">
        <v>3</v>
      </c>
      <c r="B5" s="11"/>
      <c r="C5" s="11"/>
      <c r="D5" s="11"/>
      <c r="E5" s="11"/>
    </row>
    <row r="6" spans="1:5" ht="25.5" customHeight="1">
      <c r="A6" s="11" t="s">
        <v>4</v>
      </c>
      <c r="B6" s="11"/>
      <c r="C6" s="11"/>
      <c r="D6" s="11"/>
      <c r="E6" s="11"/>
    </row>
    <row r="7" spans="1:5" ht="14.25" customHeight="1">
      <c r="A7" s="12" t="s">
        <v>5</v>
      </c>
      <c r="B7" s="12"/>
      <c r="C7" s="12"/>
      <c r="D7" s="12"/>
      <c r="E7" s="12"/>
    </row>
    <row r="8" spans="1:5" ht="10.5" customHeight="1">
      <c r="A8" s="2"/>
      <c r="B8" s="2"/>
      <c r="D8" s="13"/>
      <c r="E8" s="13"/>
    </row>
    <row r="9" spans="1:5" ht="32.25" customHeight="1">
      <c r="A9" s="14" t="s">
        <v>6</v>
      </c>
      <c r="B9" s="15" t="s">
        <v>7</v>
      </c>
      <c r="C9" s="16" t="s">
        <v>8</v>
      </c>
      <c r="D9" s="17" t="s">
        <v>9</v>
      </c>
      <c r="E9" s="18" t="s">
        <v>10</v>
      </c>
    </row>
    <row r="10" spans="1:5" ht="20.25" customHeight="1">
      <c r="A10" s="19" t="s">
        <v>11</v>
      </c>
      <c r="B10" s="20">
        <v>100</v>
      </c>
      <c r="C10" s="21"/>
      <c r="D10" s="22">
        <v>692593909005</v>
      </c>
      <c r="E10" s="22">
        <v>575697528303</v>
      </c>
    </row>
    <row r="11" spans="1:5" ht="15.75" customHeight="1">
      <c r="A11" s="23" t="s">
        <v>12</v>
      </c>
      <c r="B11" s="24">
        <v>110</v>
      </c>
      <c r="C11" s="25"/>
      <c r="D11" s="26">
        <v>131503628217</v>
      </c>
      <c r="E11" s="26">
        <v>62347723913</v>
      </c>
    </row>
    <row r="12" spans="1:5" ht="15.75" customHeight="1">
      <c r="A12" s="27" t="s">
        <v>13</v>
      </c>
      <c r="B12" s="28">
        <v>111</v>
      </c>
      <c r="C12" s="29" t="s">
        <v>14</v>
      </c>
      <c r="D12" s="30">
        <v>38176366661</v>
      </c>
      <c r="E12" s="30">
        <v>36797723913</v>
      </c>
    </row>
    <row r="13" spans="1:5" ht="15.75" customHeight="1">
      <c r="A13" s="27" t="s">
        <v>15</v>
      </c>
      <c r="B13" s="28">
        <v>112</v>
      </c>
      <c r="C13" s="29"/>
      <c r="D13" s="30">
        <v>93327261556</v>
      </c>
      <c r="E13" s="31">
        <v>25550000000</v>
      </c>
    </row>
    <row r="14" spans="1:5" ht="15.75" customHeight="1">
      <c r="A14" s="23" t="s">
        <v>16</v>
      </c>
      <c r="B14" s="24">
        <v>120</v>
      </c>
      <c r="C14" s="32" t="s">
        <v>17</v>
      </c>
      <c r="D14" s="26">
        <v>2482020000</v>
      </c>
      <c r="E14" s="26">
        <v>253210290154</v>
      </c>
    </row>
    <row r="15" spans="1:5" ht="15.75" customHeight="1">
      <c r="A15" s="27" t="s">
        <v>18</v>
      </c>
      <c r="B15" s="28">
        <v>121</v>
      </c>
      <c r="C15" s="29"/>
      <c r="D15" s="30">
        <v>2482020000</v>
      </c>
      <c r="E15" s="31">
        <v>253210290154</v>
      </c>
    </row>
    <row r="16" spans="1:5" ht="15.75" customHeight="1">
      <c r="A16" s="27" t="s">
        <v>19</v>
      </c>
      <c r="B16" s="28">
        <v>129</v>
      </c>
      <c r="C16" s="33"/>
      <c r="D16" s="30">
        <v>0</v>
      </c>
      <c r="E16" s="31">
        <v>0</v>
      </c>
    </row>
    <row r="17" spans="1:5" ht="15.75" customHeight="1">
      <c r="A17" s="23" t="s">
        <v>20</v>
      </c>
      <c r="B17" s="24">
        <v>130</v>
      </c>
      <c r="C17" s="25"/>
      <c r="D17" s="26">
        <v>258363421710</v>
      </c>
      <c r="E17" s="26">
        <v>92250293359</v>
      </c>
    </row>
    <row r="18" spans="1:5" ht="15.75" customHeight="1">
      <c r="A18" s="27" t="s">
        <v>21</v>
      </c>
      <c r="B18" s="28">
        <v>131</v>
      </c>
      <c r="C18" s="34"/>
      <c r="D18" s="30">
        <v>232026494862</v>
      </c>
      <c r="E18" s="30">
        <v>67396247093</v>
      </c>
    </row>
    <row r="19" spans="1:5" ht="15.75" customHeight="1">
      <c r="A19" s="27" t="s">
        <v>22</v>
      </c>
      <c r="B19" s="28">
        <v>132</v>
      </c>
      <c r="C19" s="34"/>
      <c r="D19" s="30">
        <v>6621039329</v>
      </c>
      <c r="E19" s="30">
        <v>12461199265</v>
      </c>
    </row>
    <row r="20" spans="1:5" ht="15.75" customHeight="1">
      <c r="A20" s="27" t="s">
        <v>23</v>
      </c>
      <c r="B20" s="28">
        <v>133</v>
      </c>
      <c r="C20" s="35"/>
      <c r="D20" s="30">
        <v>0</v>
      </c>
      <c r="E20" s="30">
        <v>0</v>
      </c>
    </row>
    <row r="21" spans="1:5" ht="15.75" customHeight="1">
      <c r="A21" s="27" t="s">
        <v>24</v>
      </c>
      <c r="B21" s="28">
        <v>134</v>
      </c>
      <c r="C21" s="35"/>
      <c r="D21" s="30">
        <v>0</v>
      </c>
      <c r="E21" s="31">
        <v>0</v>
      </c>
    </row>
    <row r="22" spans="1:5" ht="15.75" customHeight="1">
      <c r="A22" s="27" t="s">
        <v>25</v>
      </c>
      <c r="B22" s="28">
        <v>135</v>
      </c>
      <c r="C22" s="29" t="s">
        <v>26</v>
      </c>
      <c r="D22" s="30">
        <v>19715887519</v>
      </c>
      <c r="E22" s="36">
        <v>12392847001</v>
      </c>
    </row>
    <row r="23" spans="1:5" ht="15.75" customHeight="1">
      <c r="A23" s="27" t="s">
        <v>27</v>
      </c>
      <c r="B23" s="28">
        <v>139</v>
      </c>
      <c r="C23" s="33"/>
      <c r="D23" s="30">
        <v>0</v>
      </c>
      <c r="E23" s="37">
        <v>0</v>
      </c>
    </row>
    <row r="24" spans="1:5" ht="15.75" customHeight="1">
      <c r="A24" s="23" t="s">
        <v>28</v>
      </c>
      <c r="B24" s="24">
        <v>140</v>
      </c>
      <c r="C24" s="29" t="s">
        <v>29</v>
      </c>
      <c r="D24" s="26">
        <v>293983147804</v>
      </c>
      <c r="E24" s="26">
        <v>159308829036</v>
      </c>
    </row>
    <row r="25" spans="1:5" ht="15.75" customHeight="1">
      <c r="A25" s="27" t="s">
        <v>30</v>
      </c>
      <c r="B25" s="28">
        <v>141</v>
      </c>
      <c r="C25" s="38"/>
      <c r="D25" s="30">
        <v>293983147804</v>
      </c>
      <c r="E25" s="39">
        <v>159960892106</v>
      </c>
    </row>
    <row r="26" spans="1:5" ht="15.75" customHeight="1">
      <c r="A26" s="27" t="s">
        <v>31</v>
      </c>
      <c r="B26" s="28">
        <v>149</v>
      </c>
      <c r="C26" s="33"/>
      <c r="D26" s="30">
        <v>0</v>
      </c>
      <c r="E26" s="36">
        <v>-652063070</v>
      </c>
    </row>
    <row r="27" spans="1:5" ht="15.75" customHeight="1">
      <c r="A27" s="23" t="s">
        <v>32</v>
      </c>
      <c r="B27" s="24">
        <v>150</v>
      </c>
      <c r="C27" s="25"/>
      <c r="D27" s="26">
        <v>6261691274</v>
      </c>
      <c r="E27" s="26">
        <v>8580391841</v>
      </c>
    </row>
    <row r="28" spans="1:5" ht="15.75" customHeight="1">
      <c r="A28" s="27" t="s">
        <v>33</v>
      </c>
      <c r="B28" s="28">
        <v>151</v>
      </c>
      <c r="C28" s="35"/>
      <c r="D28" s="30">
        <v>567003732</v>
      </c>
      <c r="E28" s="30">
        <v>587675148</v>
      </c>
    </row>
    <row r="29" spans="1:5" ht="15.75" customHeight="1">
      <c r="A29" s="27" t="s">
        <v>34</v>
      </c>
      <c r="B29" s="28">
        <v>152</v>
      </c>
      <c r="C29" s="29"/>
      <c r="D29" s="30">
        <v>3655072454</v>
      </c>
      <c r="E29" s="39">
        <v>1211785443</v>
      </c>
    </row>
    <row r="30" spans="1:5" ht="15.75" customHeight="1">
      <c r="A30" s="27" t="s">
        <v>35</v>
      </c>
      <c r="B30" s="28">
        <v>154</v>
      </c>
      <c r="C30" s="40" t="s">
        <v>36</v>
      </c>
      <c r="D30" s="30">
        <v>0</v>
      </c>
      <c r="E30" s="31">
        <v>0</v>
      </c>
    </row>
    <row r="31" spans="1:5" ht="15.75" customHeight="1">
      <c r="A31" s="27" t="s">
        <v>37</v>
      </c>
      <c r="B31" s="28">
        <v>158</v>
      </c>
      <c r="C31" s="29"/>
      <c r="D31" s="30">
        <v>2039615088</v>
      </c>
      <c r="E31" s="31">
        <v>6780931250</v>
      </c>
    </row>
    <row r="32" spans="1:5" ht="20.25" customHeight="1">
      <c r="A32" s="19" t="s">
        <v>38</v>
      </c>
      <c r="B32" s="20">
        <v>200</v>
      </c>
      <c r="C32" s="41"/>
      <c r="D32" s="26">
        <v>445766527272</v>
      </c>
      <c r="E32" s="42">
        <v>501370769991</v>
      </c>
    </row>
    <row r="33" spans="1:5" ht="15.75" customHeight="1">
      <c r="A33" s="23" t="s">
        <v>39</v>
      </c>
      <c r="B33" s="24">
        <v>210</v>
      </c>
      <c r="C33" s="25"/>
      <c r="D33" s="26">
        <v>38517569443</v>
      </c>
      <c r="E33" s="26">
        <v>51094781925</v>
      </c>
    </row>
    <row r="34" spans="1:5" ht="15.75" customHeight="1">
      <c r="A34" s="27" t="s">
        <v>40</v>
      </c>
      <c r="B34" s="28">
        <v>211</v>
      </c>
      <c r="C34" s="34"/>
      <c r="D34" s="30">
        <v>25570998043</v>
      </c>
      <c r="E34" s="30">
        <v>36767214581</v>
      </c>
    </row>
    <row r="35" spans="1:5" ht="15.75" customHeight="1">
      <c r="A35" s="27" t="s">
        <v>41</v>
      </c>
      <c r="B35" s="28">
        <v>212</v>
      </c>
      <c r="C35" s="29"/>
      <c r="D35" s="30">
        <v>0</v>
      </c>
      <c r="E35" s="30">
        <v>0</v>
      </c>
    </row>
    <row r="36" spans="1:5" ht="15.75" customHeight="1">
      <c r="A36" s="27" t="s">
        <v>42</v>
      </c>
      <c r="B36" s="28">
        <v>213</v>
      </c>
      <c r="C36" s="35" t="s">
        <v>43</v>
      </c>
      <c r="D36" s="30">
        <v>0</v>
      </c>
      <c r="E36" s="30">
        <v>0</v>
      </c>
    </row>
    <row r="37" spans="1:5" ht="15.75" customHeight="1">
      <c r="A37" s="27" t="s">
        <v>44</v>
      </c>
      <c r="B37" s="28">
        <v>218</v>
      </c>
      <c r="C37" s="35" t="s">
        <v>45</v>
      </c>
      <c r="D37" s="30">
        <v>12946571400</v>
      </c>
      <c r="E37" s="31">
        <v>14377567344</v>
      </c>
    </row>
    <row r="38" spans="1:5" ht="15.75" customHeight="1">
      <c r="A38" s="27" t="s">
        <v>46</v>
      </c>
      <c r="B38" s="28">
        <v>219</v>
      </c>
      <c r="C38" s="43"/>
      <c r="D38" s="30">
        <v>0</v>
      </c>
      <c r="E38" s="30">
        <v>-50000000</v>
      </c>
    </row>
    <row r="39" spans="1:5" ht="15.75" customHeight="1">
      <c r="A39" s="23" t="s">
        <v>47</v>
      </c>
      <c r="B39" s="24">
        <v>220</v>
      </c>
      <c r="C39" s="25"/>
      <c r="D39" s="26">
        <v>281751163542</v>
      </c>
      <c r="E39" s="26">
        <v>358429230138</v>
      </c>
    </row>
    <row r="40" spans="1:5" ht="15.75" customHeight="1">
      <c r="A40" s="27" t="s">
        <v>48</v>
      </c>
      <c r="B40" s="28">
        <v>221</v>
      </c>
      <c r="C40" s="29" t="s">
        <v>49</v>
      </c>
      <c r="D40" s="30">
        <v>159186529466</v>
      </c>
      <c r="E40" s="30">
        <v>151750699326</v>
      </c>
    </row>
    <row r="41" spans="1:5" ht="15.75" customHeight="1">
      <c r="A41" s="27" t="s">
        <v>50</v>
      </c>
      <c r="B41" s="28">
        <v>222</v>
      </c>
      <c r="C41" s="44"/>
      <c r="D41" s="30">
        <v>339367678283</v>
      </c>
      <c r="E41" s="30">
        <v>306061826046</v>
      </c>
    </row>
    <row r="42" spans="1:5" ht="15.75" customHeight="1">
      <c r="A42" s="27" t="s">
        <v>51</v>
      </c>
      <c r="B42" s="28">
        <v>223</v>
      </c>
      <c r="C42" s="45"/>
      <c r="D42" s="30">
        <v>-180181148817</v>
      </c>
      <c r="E42" s="46">
        <v>-154311126720</v>
      </c>
    </row>
    <row r="43" spans="1:5" ht="15.75" customHeight="1">
      <c r="A43" s="27" t="s">
        <v>52</v>
      </c>
      <c r="B43" s="28">
        <v>224</v>
      </c>
      <c r="C43" s="29" t="s">
        <v>53</v>
      </c>
      <c r="D43" s="30">
        <v>0</v>
      </c>
      <c r="E43" s="30">
        <v>0</v>
      </c>
    </row>
    <row r="44" spans="1:5" ht="15.75" customHeight="1">
      <c r="A44" s="27" t="s">
        <v>50</v>
      </c>
      <c r="B44" s="28">
        <v>225</v>
      </c>
      <c r="C44" s="29"/>
      <c r="D44" s="30">
        <v>0</v>
      </c>
      <c r="E44" s="30">
        <v>0</v>
      </c>
    </row>
    <row r="45" spans="1:5" ht="15.75" customHeight="1">
      <c r="A45" s="27" t="s">
        <v>51</v>
      </c>
      <c r="B45" s="28">
        <v>226</v>
      </c>
      <c r="C45" s="33"/>
      <c r="D45" s="30">
        <v>0</v>
      </c>
      <c r="E45" s="30">
        <v>0</v>
      </c>
    </row>
    <row r="46" spans="1:5" ht="15.75" customHeight="1">
      <c r="A46" s="27" t="s">
        <v>54</v>
      </c>
      <c r="B46" s="28">
        <v>227</v>
      </c>
      <c r="C46" s="29" t="s">
        <v>55</v>
      </c>
      <c r="D46" s="30">
        <v>33225873508</v>
      </c>
      <c r="E46" s="30">
        <v>36512641467</v>
      </c>
    </row>
    <row r="47" spans="1:5" ht="15.75" customHeight="1">
      <c r="A47" s="27" t="s">
        <v>50</v>
      </c>
      <c r="B47" s="28">
        <v>228</v>
      </c>
      <c r="C47" s="29"/>
      <c r="D47" s="30">
        <v>255214949360</v>
      </c>
      <c r="E47" s="30">
        <v>246137152097</v>
      </c>
    </row>
    <row r="48" spans="1:5" ht="15.75" customHeight="1">
      <c r="A48" s="27" t="s">
        <v>51</v>
      </c>
      <c r="B48" s="28">
        <v>229</v>
      </c>
      <c r="C48" s="47"/>
      <c r="D48" s="30">
        <v>-221989075852</v>
      </c>
      <c r="E48" s="48">
        <v>-209624510630</v>
      </c>
    </row>
    <row r="49" spans="1:5" ht="15.75" customHeight="1">
      <c r="A49" s="27" t="s">
        <v>56</v>
      </c>
      <c r="B49" s="28">
        <v>230</v>
      </c>
      <c r="C49" s="44" t="s">
        <v>57</v>
      </c>
      <c r="D49" s="30">
        <v>89338760568</v>
      </c>
      <c r="E49" s="49">
        <v>170165889345</v>
      </c>
    </row>
    <row r="50" spans="1:5" ht="15.75" customHeight="1">
      <c r="A50" s="23" t="s">
        <v>58</v>
      </c>
      <c r="B50" s="24">
        <v>240</v>
      </c>
      <c r="C50" s="29" t="s">
        <v>59</v>
      </c>
      <c r="D50" s="26">
        <v>47797241312</v>
      </c>
      <c r="E50" s="26">
        <v>29184917707</v>
      </c>
    </row>
    <row r="51" spans="1:5" ht="15.75" customHeight="1">
      <c r="A51" s="27" t="s">
        <v>50</v>
      </c>
      <c r="B51" s="28">
        <v>241</v>
      </c>
      <c r="C51" s="44"/>
      <c r="D51" s="30">
        <v>65217193513</v>
      </c>
      <c r="E51" s="31">
        <v>44354570913</v>
      </c>
    </row>
    <row r="52" spans="1:5" ht="15.75" customHeight="1">
      <c r="A52" s="27" t="s">
        <v>51</v>
      </c>
      <c r="B52" s="28">
        <v>242</v>
      </c>
      <c r="C52" s="45"/>
      <c r="D52" s="30">
        <v>-17419952201</v>
      </c>
      <c r="E52" s="50">
        <v>-15169653206</v>
      </c>
    </row>
    <row r="53" spans="1:5" ht="15.75" customHeight="1">
      <c r="A53" s="23" t="s">
        <v>60</v>
      </c>
      <c r="B53" s="24">
        <v>250</v>
      </c>
      <c r="C53" s="25"/>
      <c r="D53" s="26">
        <v>64719198778</v>
      </c>
      <c r="E53" s="26">
        <v>52914199101</v>
      </c>
    </row>
    <row r="54" spans="1:5" ht="15.75" customHeight="1">
      <c r="A54" s="27" t="s">
        <v>61</v>
      </c>
      <c r="B54" s="28">
        <v>251</v>
      </c>
      <c r="C54" s="44"/>
      <c r="D54" s="30">
        <v>0</v>
      </c>
      <c r="E54" s="31">
        <v>0</v>
      </c>
    </row>
    <row r="55" spans="1:5" ht="15.75" customHeight="1">
      <c r="A55" s="27" t="s">
        <v>62</v>
      </c>
      <c r="B55" s="28">
        <v>252</v>
      </c>
      <c r="C55" s="44"/>
      <c r="D55" s="30">
        <v>49113217013</v>
      </c>
      <c r="E55" s="30">
        <v>39100319097</v>
      </c>
    </row>
    <row r="56" spans="1:5" ht="15.75" customHeight="1">
      <c r="A56" s="27" t="s">
        <v>63</v>
      </c>
      <c r="B56" s="28">
        <v>258</v>
      </c>
      <c r="C56" s="29" t="s">
        <v>64</v>
      </c>
      <c r="D56" s="30">
        <v>20418489294</v>
      </c>
      <c r="E56" s="30">
        <v>16888055294</v>
      </c>
    </row>
    <row r="57" spans="1:5" ht="15.75" customHeight="1">
      <c r="A57" s="27" t="s">
        <v>65</v>
      </c>
      <c r="B57" s="28">
        <v>259</v>
      </c>
      <c r="C57" s="33"/>
      <c r="D57" s="30">
        <v>-4812507529</v>
      </c>
      <c r="E57" s="31">
        <v>-3074175290</v>
      </c>
    </row>
    <row r="58" spans="1:5" ht="15.75" customHeight="1">
      <c r="A58" s="23" t="s">
        <v>66</v>
      </c>
      <c r="B58" s="24">
        <v>260</v>
      </c>
      <c r="C58" s="25"/>
      <c r="D58" s="26">
        <v>12981354197</v>
      </c>
      <c r="E58" s="26">
        <v>9747641120</v>
      </c>
    </row>
    <row r="59" spans="1:5" ht="15.75" customHeight="1">
      <c r="A59" s="27" t="s">
        <v>67</v>
      </c>
      <c r="B59" s="28">
        <v>261</v>
      </c>
      <c r="C59" s="29" t="s">
        <v>68</v>
      </c>
      <c r="D59" s="30">
        <v>8012805171</v>
      </c>
      <c r="E59" s="30">
        <v>6559959634</v>
      </c>
    </row>
    <row r="60" spans="1:5" ht="15.75" customHeight="1">
      <c r="A60" s="27" t="s">
        <v>69</v>
      </c>
      <c r="B60" s="28">
        <v>262</v>
      </c>
      <c r="C60" s="29" t="s">
        <v>70</v>
      </c>
      <c r="D60" s="30">
        <v>325072313</v>
      </c>
      <c r="E60" s="30">
        <v>468134941</v>
      </c>
    </row>
    <row r="61" spans="1:5" ht="15.75" customHeight="1">
      <c r="A61" s="27" t="s">
        <v>71</v>
      </c>
      <c r="B61" s="28">
        <v>268</v>
      </c>
      <c r="C61" s="29"/>
      <c r="D61" s="30">
        <v>4643476713</v>
      </c>
      <c r="E61" s="30">
        <v>2719546545</v>
      </c>
    </row>
    <row r="62" spans="1:5" ht="22.5" customHeight="1">
      <c r="A62" s="51" t="s">
        <v>72</v>
      </c>
      <c r="B62" s="52">
        <v>270</v>
      </c>
      <c r="C62" s="53"/>
      <c r="D62" s="54">
        <v>1138360436277</v>
      </c>
      <c r="E62" s="54">
        <v>1077068298294</v>
      </c>
    </row>
    <row r="63" spans="1:5" ht="14.25" customHeight="1">
      <c r="A63" s="55"/>
      <c r="B63" s="56"/>
      <c r="C63" s="57"/>
      <c r="D63" s="58"/>
      <c r="E63" s="59"/>
    </row>
    <row r="64" spans="1:5" ht="12.75" customHeight="1" hidden="1">
      <c r="A64" s="55"/>
      <c r="B64" s="56"/>
      <c r="C64" s="57"/>
      <c r="D64" s="58"/>
      <c r="E64" s="59"/>
    </row>
    <row r="65" spans="1:5" ht="22.5" customHeight="1">
      <c r="A65" s="14" t="s">
        <v>73</v>
      </c>
      <c r="B65" s="15" t="s">
        <v>7</v>
      </c>
      <c r="C65" s="15"/>
      <c r="D65" s="17" t="s">
        <v>9</v>
      </c>
      <c r="E65" s="18" t="s">
        <v>10</v>
      </c>
    </row>
    <row r="66" spans="1:5" ht="20.25" customHeight="1">
      <c r="A66" s="19" t="s">
        <v>74</v>
      </c>
      <c r="B66" s="20">
        <v>300</v>
      </c>
      <c r="C66" s="21"/>
      <c r="D66" s="26">
        <v>669523687333</v>
      </c>
      <c r="E66" s="22">
        <v>652711576996</v>
      </c>
    </row>
    <row r="67" spans="1:5" ht="15.75" customHeight="1">
      <c r="A67" s="23" t="s">
        <v>75</v>
      </c>
      <c r="B67" s="24">
        <v>310</v>
      </c>
      <c r="C67" s="25"/>
      <c r="D67" s="26">
        <v>185432650671</v>
      </c>
      <c r="E67" s="26">
        <v>212963304525</v>
      </c>
    </row>
    <row r="68" spans="1:5" ht="15.75" customHeight="1">
      <c r="A68" s="27" t="s">
        <v>76</v>
      </c>
      <c r="B68" s="28">
        <v>311</v>
      </c>
      <c r="C68" s="44" t="s">
        <v>77</v>
      </c>
      <c r="D68" s="30">
        <v>78511803605</v>
      </c>
      <c r="E68" s="30">
        <v>131101688819</v>
      </c>
    </row>
    <row r="69" spans="1:5" ht="15.75" customHeight="1">
      <c r="A69" s="27" t="s">
        <v>78</v>
      </c>
      <c r="B69" s="28">
        <v>312</v>
      </c>
      <c r="C69" s="60"/>
      <c r="D69" s="30">
        <v>45508470214</v>
      </c>
      <c r="E69" s="30">
        <v>9197147740</v>
      </c>
    </row>
    <row r="70" spans="1:5" ht="15.75" customHeight="1">
      <c r="A70" s="27" t="s">
        <v>79</v>
      </c>
      <c r="B70" s="28">
        <v>313</v>
      </c>
      <c r="C70" s="38"/>
      <c r="D70" s="30">
        <v>3568718926</v>
      </c>
      <c r="E70" s="61">
        <v>4752818212</v>
      </c>
    </row>
    <row r="71" spans="1:5" ht="15.75" customHeight="1">
      <c r="A71" s="27" t="s">
        <v>80</v>
      </c>
      <c r="B71" s="28">
        <v>314</v>
      </c>
      <c r="C71" s="44" t="s">
        <v>81</v>
      </c>
      <c r="D71" s="30">
        <v>6296323570</v>
      </c>
      <c r="E71" s="30">
        <v>14655898727</v>
      </c>
    </row>
    <row r="72" spans="1:5" ht="15.75" customHeight="1">
      <c r="A72" s="27" t="s">
        <v>82</v>
      </c>
      <c r="B72" s="28">
        <v>315</v>
      </c>
      <c r="C72" s="44"/>
      <c r="D72" s="30">
        <v>8359678749</v>
      </c>
      <c r="E72" s="30">
        <v>12960714288</v>
      </c>
    </row>
    <row r="73" spans="1:5" ht="15.75" customHeight="1">
      <c r="A73" s="27" t="s">
        <v>83</v>
      </c>
      <c r="B73" s="28">
        <v>316</v>
      </c>
      <c r="C73" s="44" t="s">
        <v>84</v>
      </c>
      <c r="D73" s="30">
        <v>18884105277</v>
      </c>
      <c r="E73" s="30">
        <v>16189082992</v>
      </c>
    </row>
    <row r="74" spans="1:5" ht="15.75" customHeight="1">
      <c r="A74" s="27" t="s">
        <v>85</v>
      </c>
      <c r="B74" s="28">
        <v>317</v>
      </c>
      <c r="C74" s="44"/>
      <c r="D74" s="30">
        <v>0</v>
      </c>
      <c r="E74" s="30">
        <v>0</v>
      </c>
    </row>
    <row r="75" spans="1:5" ht="15.75" customHeight="1">
      <c r="A75" s="27" t="s">
        <v>86</v>
      </c>
      <c r="B75" s="28">
        <v>318</v>
      </c>
      <c r="C75" s="44"/>
      <c r="D75" s="30">
        <v>0</v>
      </c>
      <c r="E75" s="31">
        <v>0</v>
      </c>
    </row>
    <row r="76" spans="1:5" ht="15.75" customHeight="1">
      <c r="A76" s="27" t="s">
        <v>87</v>
      </c>
      <c r="B76" s="28">
        <v>319</v>
      </c>
      <c r="C76" s="29" t="s">
        <v>88</v>
      </c>
      <c r="D76" s="30">
        <v>18506055041</v>
      </c>
      <c r="E76" s="49">
        <v>22895172803</v>
      </c>
    </row>
    <row r="77" spans="1:5" ht="15.75" customHeight="1">
      <c r="A77" s="27" t="s">
        <v>89</v>
      </c>
      <c r="B77" s="28">
        <v>320</v>
      </c>
      <c r="C77" s="62"/>
      <c r="D77" s="30">
        <v>0</v>
      </c>
      <c r="E77" s="31">
        <v>1210780944</v>
      </c>
    </row>
    <row r="78" spans="1:5" ht="15.75" customHeight="1">
      <c r="A78" s="63" t="s">
        <v>90</v>
      </c>
      <c r="B78" s="28">
        <v>323</v>
      </c>
      <c r="C78" s="62"/>
      <c r="D78" s="30">
        <v>5797495289</v>
      </c>
      <c r="E78" s="31">
        <v>0</v>
      </c>
    </row>
    <row r="79" spans="1:5" ht="15.75" customHeight="1">
      <c r="A79" s="23" t="s">
        <v>91</v>
      </c>
      <c r="B79" s="24">
        <v>330</v>
      </c>
      <c r="C79" s="64"/>
      <c r="D79" s="26">
        <v>484091036662</v>
      </c>
      <c r="E79" s="26">
        <v>439748272471</v>
      </c>
    </row>
    <row r="80" spans="1:5" ht="15.75" customHeight="1">
      <c r="A80" s="27" t="s">
        <v>92</v>
      </c>
      <c r="B80" s="28">
        <v>331</v>
      </c>
      <c r="C80" s="65"/>
      <c r="D80" s="30">
        <v>0</v>
      </c>
      <c r="E80" s="30">
        <v>0</v>
      </c>
    </row>
    <row r="81" spans="1:5" ht="15.75" customHeight="1">
      <c r="A81" s="27" t="s">
        <v>93</v>
      </c>
      <c r="B81" s="28">
        <v>332</v>
      </c>
      <c r="C81" s="66" t="s">
        <v>94</v>
      </c>
      <c r="D81" s="30">
        <v>0</v>
      </c>
      <c r="E81" s="30">
        <v>0</v>
      </c>
    </row>
    <row r="82" spans="1:5" ht="15.75" customHeight="1">
      <c r="A82" s="27" t="s">
        <v>95</v>
      </c>
      <c r="B82" s="28">
        <v>333</v>
      </c>
      <c r="C82" s="66"/>
      <c r="D82" s="30">
        <v>99618334449</v>
      </c>
      <c r="E82" s="67">
        <v>373268823074</v>
      </c>
    </row>
    <row r="83" spans="1:5" ht="15.75" customHeight="1">
      <c r="A83" s="27" t="s">
        <v>96</v>
      </c>
      <c r="B83" s="28">
        <v>334</v>
      </c>
      <c r="C83" s="65" t="s">
        <v>97</v>
      </c>
      <c r="D83" s="30">
        <v>92335449568</v>
      </c>
      <c r="E83" s="30">
        <v>64371221177</v>
      </c>
    </row>
    <row r="84" spans="1:5" ht="15.75" customHeight="1">
      <c r="A84" s="27" t="s">
        <v>98</v>
      </c>
      <c r="B84" s="28">
        <v>335</v>
      </c>
      <c r="C84" s="66" t="s">
        <v>70</v>
      </c>
      <c r="D84" s="30">
        <v>0</v>
      </c>
      <c r="E84" s="31">
        <v>0</v>
      </c>
    </row>
    <row r="85" spans="1:5" ht="15.75" customHeight="1">
      <c r="A85" s="27" t="s">
        <v>99</v>
      </c>
      <c r="B85" s="28">
        <v>336</v>
      </c>
      <c r="C85" s="60"/>
      <c r="D85" s="30">
        <v>2046089227</v>
      </c>
      <c r="E85" s="30">
        <v>2108228220</v>
      </c>
    </row>
    <row r="86" spans="1:5" ht="15.75" customHeight="1">
      <c r="A86" s="27" t="s">
        <v>100</v>
      </c>
      <c r="B86" s="28">
        <v>337</v>
      </c>
      <c r="C86" s="44"/>
      <c r="D86" s="30">
        <v>0</v>
      </c>
      <c r="E86" s="30">
        <v>0</v>
      </c>
    </row>
    <row r="87" spans="1:5" ht="15.75" customHeight="1">
      <c r="A87" s="63" t="s">
        <v>101</v>
      </c>
      <c r="B87" s="28">
        <v>338</v>
      </c>
      <c r="C87" s="44"/>
      <c r="D87" s="30">
        <v>290091163418</v>
      </c>
      <c r="E87" s="30">
        <v>0</v>
      </c>
    </row>
    <row r="88" spans="1:5" ht="15.75" customHeight="1">
      <c r="A88" s="63" t="s">
        <v>102</v>
      </c>
      <c r="B88" s="28">
        <v>339</v>
      </c>
      <c r="C88" s="44"/>
      <c r="D88" s="30">
        <v>0</v>
      </c>
      <c r="E88" s="30">
        <v>0</v>
      </c>
    </row>
    <row r="89" spans="1:5" ht="18.75" customHeight="1">
      <c r="A89" s="19" t="s">
        <v>103</v>
      </c>
      <c r="B89" s="20">
        <v>400</v>
      </c>
      <c r="C89" s="41"/>
      <c r="D89" s="26">
        <v>468836748944</v>
      </c>
      <c r="E89" s="42">
        <v>424356721298</v>
      </c>
    </row>
    <row r="90" spans="1:5" ht="15.75" customHeight="1">
      <c r="A90" s="23" t="s">
        <v>104</v>
      </c>
      <c r="B90" s="24">
        <v>410</v>
      </c>
      <c r="C90" s="29" t="s">
        <v>105</v>
      </c>
      <c r="D90" s="26">
        <v>468836748944</v>
      </c>
      <c r="E90" s="26">
        <v>421404434467</v>
      </c>
    </row>
    <row r="91" spans="1:5" ht="15.75" customHeight="1">
      <c r="A91" s="27" t="s">
        <v>106</v>
      </c>
      <c r="B91" s="28">
        <v>411</v>
      </c>
      <c r="C91" s="29"/>
      <c r="D91" s="30">
        <v>120000000000</v>
      </c>
      <c r="E91" s="30">
        <v>120000000000</v>
      </c>
    </row>
    <row r="92" spans="1:5" ht="15.75" customHeight="1">
      <c r="A92" s="27" t="s">
        <v>107</v>
      </c>
      <c r="B92" s="28">
        <v>412</v>
      </c>
      <c r="C92" s="62"/>
      <c r="D92" s="30">
        <v>210352860000</v>
      </c>
      <c r="E92" s="30">
        <v>210352860000</v>
      </c>
    </row>
    <row r="93" spans="1:5" ht="15.75" customHeight="1">
      <c r="A93" s="27" t="s">
        <v>108</v>
      </c>
      <c r="B93" s="28">
        <v>413</v>
      </c>
      <c r="C93" s="62"/>
      <c r="D93" s="30">
        <v>0</v>
      </c>
      <c r="E93" s="31">
        <v>0</v>
      </c>
    </row>
    <row r="94" spans="1:5" ht="15.75" customHeight="1">
      <c r="A94" s="27" t="s">
        <v>109</v>
      </c>
      <c r="B94" s="28">
        <v>414</v>
      </c>
      <c r="C94" s="62"/>
      <c r="D94" s="30">
        <v>0</v>
      </c>
      <c r="E94" s="31">
        <v>0</v>
      </c>
    </row>
    <row r="95" spans="1:5" ht="15.75" customHeight="1">
      <c r="A95" s="27" t="s">
        <v>110</v>
      </c>
      <c r="B95" s="28">
        <v>415</v>
      </c>
      <c r="C95" s="62"/>
      <c r="D95" s="30">
        <v>0</v>
      </c>
      <c r="E95" s="31">
        <v>0</v>
      </c>
    </row>
    <row r="96" spans="1:5" ht="15.75" customHeight="1">
      <c r="A96" s="27" t="s">
        <v>111</v>
      </c>
      <c r="B96" s="28">
        <v>416</v>
      </c>
      <c r="C96" s="62"/>
      <c r="D96" s="30">
        <v>0</v>
      </c>
      <c r="E96" s="31">
        <v>0</v>
      </c>
    </row>
    <row r="97" spans="1:5" ht="15.75" customHeight="1">
      <c r="A97" s="27" t="s">
        <v>112</v>
      </c>
      <c r="B97" s="28">
        <v>417</v>
      </c>
      <c r="C97" s="62"/>
      <c r="D97" s="30">
        <v>51100151798</v>
      </c>
      <c r="E97" s="31">
        <v>38975605299</v>
      </c>
    </row>
    <row r="98" spans="1:5" ht="15.75" customHeight="1">
      <c r="A98" s="27" t="s">
        <v>113</v>
      </c>
      <c r="B98" s="28">
        <v>418</v>
      </c>
      <c r="C98" s="62"/>
      <c r="D98" s="30">
        <v>10801178723</v>
      </c>
      <c r="E98" s="31">
        <v>8142742034</v>
      </c>
    </row>
    <row r="99" spans="1:5" ht="15.75" customHeight="1">
      <c r="A99" s="27" t="s">
        <v>114</v>
      </c>
      <c r="B99" s="28">
        <v>419</v>
      </c>
      <c r="C99" s="62"/>
      <c r="D99" s="30">
        <v>0</v>
      </c>
      <c r="E99" s="31">
        <v>226196555</v>
      </c>
    </row>
    <row r="100" spans="1:5" ht="15.75" customHeight="1">
      <c r="A100" s="27" t="s">
        <v>115</v>
      </c>
      <c r="B100" s="28">
        <v>420</v>
      </c>
      <c r="C100" s="62"/>
      <c r="D100" s="30">
        <v>76582558423</v>
      </c>
      <c r="E100" s="31">
        <v>43707030579</v>
      </c>
    </row>
    <row r="101" spans="1:5" ht="15.75" customHeight="1">
      <c r="A101" s="27" t="s">
        <v>116</v>
      </c>
      <c r="B101" s="28">
        <v>421</v>
      </c>
      <c r="C101" s="62"/>
      <c r="D101" s="30">
        <v>0</v>
      </c>
      <c r="E101" s="31">
        <v>0</v>
      </c>
    </row>
    <row r="102" spans="1:5" ht="15.75" customHeight="1">
      <c r="A102" s="63" t="s">
        <v>117</v>
      </c>
      <c r="B102" s="28">
        <v>422</v>
      </c>
      <c r="C102" s="62"/>
      <c r="D102" s="30">
        <v>0</v>
      </c>
      <c r="E102" s="31">
        <v>0</v>
      </c>
    </row>
    <row r="103" spans="1:5" ht="15.75" customHeight="1">
      <c r="A103" s="23" t="s">
        <v>118</v>
      </c>
      <c r="B103" s="24">
        <v>430</v>
      </c>
      <c r="C103" s="25"/>
      <c r="D103" s="26">
        <v>0</v>
      </c>
      <c r="E103" s="26">
        <v>2952286831</v>
      </c>
    </row>
    <row r="104" spans="1:5" ht="15.75" customHeight="1">
      <c r="A104" s="27" t="s">
        <v>119</v>
      </c>
      <c r="B104" s="28">
        <v>431</v>
      </c>
      <c r="C104" s="44"/>
      <c r="D104" s="30">
        <v>0</v>
      </c>
      <c r="E104" s="49">
        <v>2952286831</v>
      </c>
    </row>
    <row r="105" spans="1:5" ht="15.75" customHeight="1">
      <c r="A105" s="27" t="s">
        <v>120</v>
      </c>
      <c r="B105" s="28">
        <v>432</v>
      </c>
      <c r="C105" s="29" t="s">
        <v>121</v>
      </c>
      <c r="D105" s="30">
        <v>0</v>
      </c>
      <c r="E105" s="31">
        <v>0</v>
      </c>
    </row>
    <row r="106" spans="1:5" ht="15.75" customHeight="1">
      <c r="A106" s="27" t="s">
        <v>122</v>
      </c>
      <c r="B106" s="28">
        <v>433</v>
      </c>
      <c r="C106" s="68"/>
      <c r="D106" s="30">
        <v>0</v>
      </c>
      <c r="E106" s="69">
        <v>0</v>
      </c>
    </row>
    <row r="107" spans="1:5" ht="19.5" customHeight="1">
      <c r="A107" s="51" t="s">
        <v>123</v>
      </c>
      <c r="B107" s="52">
        <v>440</v>
      </c>
      <c r="C107" s="53"/>
      <c r="D107" s="70">
        <v>1138360436277</v>
      </c>
      <c r="E107" s="70">
        <v>1077068298294</v>
      </c>
    </row>
    <row r="108" spans="3:5" ht="12.75" customHeight="1" hidden="1">
      <c r="C108" s="71">
        <f>C62-C107</f>
        <v>0</v>
      </c>
      <c r="D108" s="72"/>
      <c r="E108" s="72"/>
    </row>
    <row r="109" spans="3:5" ht="12.75" customHeight="1" hidden="1">
      <c r="C109" s="13"/>
      <c r="D109" s="3">
        <f>D107-D62</f>
        <v>0</v>
      </c>
      <c r="E109" s="3">
        <f>E62-E107</f>
        <v>0</v>
      </c>
    </row>
    <row r="110" ht="12.75" customHeight="1" hidden="1">
      <c r="C110" s="13">
        <f>C107-C62</f>
        <v>0</v>
      </c>
    </row>
    <row r="111" spans="1:5" s="74" customFormat="1" ht="12.75" customHeight="1" hidden="1">
      <c r="A111" s="73"/>
      <c r="C111" s="75"/>
      <c r="D111" s="75"/>
      <c r="E111" s="76"/>
    </row>
    <row r="112" spans="1:3" s="74" customFormat="1" ht="12.75" hidden="1">
      <c r="A112" s="77" t="s">
        <v>124</v>
      </c>
      <c r="C112" s="78"/>
    </row>
    <row r="113" ht="12.75" customHeight="1" hidden="1">
      <c r="A113" s="79"/>
    </row>
    <row r="114" ht="15.75" customHeight="1">
      <c r="A114" s="79"/>
    </row>
    <row r="115" ht="12.75" customHeight="1" hidden="1">
      <c r="A115" s="79"/>
    </row>
    <row r="116" spans="1:4" ht="12.75" customHeight="1" hidden="1">
      <c r="A116" s="77" t="s">
        <v>125</v>
      </c>
      <c r="D116" s="80">
        <f>D62-D107</f>
        <v>0</v>
      </c>
    </row>
    <row r="117" spans="3:4" ht="15.75" customHeight="1">
      <c r="C117" s="13"/>
      <c r="D117" s="81"/>
    </row>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spans="1:5" ht="15.75" customHeight="1">
      <c r="A130" s="82"/>
      <c r="B130" s="2"/>
      <c r="D130" s="13"/>
      <c r="E130" s="13"/>
    </row>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sheetData>
  <mergeCells count="4">
    <mergeCell ref="A5:E5"/>
    <mergeCell ref="A6:E6"/>
    <mergeCell ref="A7:E7"/>
    <mergeCell ref="C111:D111"/>
  </mergeCells>
  <printOptions/>
  <pageMargins left="0.9201388888888888" right="0.19027777777777777" top="0.6" bottom="0.3798611111111111" header="0.5118055555555555" footer="0.5118055555555555"/>
  <pageSetup horizontalDpi="300" verticalDpi="300" orientation="portrait" paperSize="9"/>
  <drawing r:id="rId3"/>
  <legacyDrawing r:id="rId2"/>
</worksheet>
</file>

<file path=xl/worksheets/sheet10.xml><?xml version="1.0" encoding="utf-8"?>
<worksheet xmlns="http://schemas.openxmlformats.org/spreadsheetml/2006/main" xmlns:r="http://schemas.openxmlformats.org/officeDocument/2006/relationships">
  <dimension ref="A1:O148"/>
  <sheetViews>
    <sheetView zoomScale="90" zoomScaleNormal="90" workbookViewId="0" topLeftCell="B1">
      <selection activeCell="L19" sqref="L19"/>
    </sheetView>
  </sheetViews>
  <sheetFormatPr defaultColWidth="9.00390625" defaultRowHeight="12.75"/>
  <cols>
    <col min="1" max="1" width="35.00390625" style="153" customWidth="1"/>
    <col min="2" max="3" width="16.125" style="153" customWidth="1"/>
    <col min="4" max="7" width="0" style="153" hidden="1" customWidth="1"/>
    <col min="8" max="9" width="15.25390625" style="153" customWidth="1"/>
    <col min="10" max="10" width="14.25390625" style="153" customWidth="1"/>
    <col min="11" max="11" width="15.25390625" style="153" customWidth="1"/>
    <col min="12" max="12" width="16.25390625" style="153" customWidth="1"/>
    <col min="13" max="13" width="0" style="153" hidden="1" customWidth="1"/>
    <col min="14" max="14" width="16.00390625" style="153" customWidth="1"/>
    <col min="15" max="15" width="13.625" style="153" customWidth="1"/>
    <col min="16" max="16384" width="9.125" style="153" customWidth="1"/>
  </cols>
  <sheetData>
    <row r="1" spans="1:12" ht="18.75" customHeight="1">
      <c r="A1" s="243" t="s">
        <v>636</v>
      </c>
      <c r="B1" s="244"/>
      <c r="C1" s="244"/>
      <c r="D1" s="244"/>
      <c r="E1" s="244"/>
      <c r="F1" s="244"/>
      <c r="G1" s="244"/>
      <c r="H1" s="244"/>
      <c r="I1" s="244"/>
      <c r="J1" s="244"/>
      <c r="K1" s="244"/>
      <c r="L1" s="244"/>
    </row>
    <row r="2" spans="1:12" ht="19.5" customHeight="1">
      <c r="A2" s="243" t="s">
        <v>637</v>
      </c>
      <c r="B2" s="244"/>
      <c r="C2" s="244"/>
      <c r="D2" s="244"/>
      <c r="E2" s="244"/>
      <c r="F2" s="244"/>
      <c r="G2" s="244"/>
      <c r="H2" s="244"/>
      <c r="I2" s="244"/>
      <c r="J2" s="244"/>
      <c r="K2" s="244"/>
      <c r="L2" s="244"/>
    </row>
    <row r="3" spans="1:12" ht="39.75" customHeight="1">
      <c r="A3" s="246"/>
      <c r="B3" s="247" t="s">
        <v>638</v>
      </c>
      <c r="C3" s="247" t="s">
        <v>639</v>
      </c>
      <c r="D3" s="247" t="s">
        <v>640</v>
      </c>
      <c r="E3" s="247" t="s">
        <v>641</v>
      </c>
      <c r="F3" s="247" t="s">
        <v>642</v>
      </c>
      <c r="G3" s="396" t="s">
        <v>643</v>
      </c>
      <c r="H3" s="247" t="s">
        <v>644</v>
      </c>
      <c r="I3" s="247" t="s">
        <v>645</v>
      </c>
      <c r="J3" s="247" t="s">
        <v>646</v>
      </c>
      <c r="K3" s="247" t="s">
        <v>647</v>
      </c>
      <c r="L3" s="247" t="s">
        <v>356</v>
      </c>
    </row>
    <row r="4" spans="1:12" ht="12.75">
      <c r="A4" s="246" t="s">
        <v>648</v>
      </c>
      <c r="B4" s="397">
        <v>1</v>
      </c>
      <c r="C4" s="397">
        <v>2</v>
      </c>
      <c r="D4" s="397">
        <v>3</v>
      </c>
      <c r="E4" s="397">
        <v>4</v>
      </c>
      <c r="F4" s="397">
        <v>5</v>
      </c>
      <c r="G4" s="397">
        <v>6</v>
      </c>
      <c r="H4" s="397">
        <v>7</v>
      </c>
      <c r="I4" s="397">
        <v>8</v>
      </c>
      <c r="J4" s="397">
        <v>9</v>
      </c>
      <c r="K4" s="397">
        <v>10</v>
      </c>
      <c r="L4" s="397">
        <v>11</v>
      </c>
    </row>
    <row r="5" spans="1:12" ht="24" customHeight="1">
      <c r="A5" s="398" t="s">
        <v>649</v>
      </c>
      <c r="B5" s="399">
        <v>120000000000</v>
      </c>
      <c r="C5" s="399">
        <v>225451406000</v>
      </c>
      <c r="D5" s="400">
        <v>0</v>
      </c>
      <c r="E5" s="400">
        <v>0</v>
      </c>
      <c r="F5" s="399">
        <v>0</v>
      </c>
      <c r="G5" s="400">
        <v>0</v>
      </c>
      <c r="H5" s="399">
        <v>38219111083</v>
      </c>
      <c r="I5" s="399">
        <v>12383898698</v>
      </c>
      <c r="J5" s="399">
        <v>898000000</v>
      </c>
      <c r="K5" s="399">
        <v>-2889221130</v>
      </c>
      <c r="L5" s="399">
        <f aca="true" t="shared" si="0" ref="L5:L11">SUM(B5:K5)</f>
        <v>394063194651</v>
      </c>
    </row>
    <row r="6" spans="1:12" ht="19.5" customHeight="1">
      <c r="A6" s="401" t="s">
        <v>650</v>
      </c>
      <c r="B6" s="402"/>
      <c r="C6" s="276"/>
      <c r="D6" s="276"/>
      <c r="E6" s="276"/>
      <c r="F6" s="276"/>
      <c r="G6" s="276"/>
      <c r="H6" s="276"/>
      <c r="I6" s="276"/>
      <c r="J6" s="276">
        <v>0</v>
      </c>
      <c r="K6" s="276"/>
      <c r="L6" s="403">
        <f t="shared" si="0"/>
        <v>0</v>
      </c>
    </row>
    <row r="7" spans="1:12" ht="19.5" customHeight="1">
      <c r="A7" s="404" t="s">
        <v>651</v>
      </c>
      <c r="B7" s="402"/>
      <c r="C7" s="402"/>
      <c r="D7" s="402"/>
      <c r="E7" s="402"/>
      <c r="F7" s="402"/>
      <c r="G7" s="402"/>
      <c r="H7" s="402"/>
      <c r="I7" s="402"/>
      <c r="J7" s="402"/>
      <c r="K7" s="402">
        <v>51258417298</v>
      </c>
      <c r="L7" s="403">
        <f t="shared" si="0"/>
        <v>51258417298</v>
      </c>
    </row>
    <row r="8" spans="1:12" ht="19.5" customHeight="1">
      <c r="A8" s="404" t="s">
        <v>424</v>
      </c>
      <c r="B8" s="402"/>
      <c r="C8" s="402"/>
      <c r="D8" s="402"/>
      <c r="E8" s="402"/>
      <c r="F8" s="402"/>
      <c r="G8" s="402"/>
      <c r="H8" s="402">
        <v>1653166233</v>
      </c>
      <c r="I8" s="402">
        <v>413291560</v>
      </c>
      <c r="J8" s="402"/>
      <c r="K8" s="402"/>
      <c r="L8" s="403">
        <f t="shared" si="0"/>
        <v>2066457793</v>
      </c>
    </row>
    <row r="9" spans="1:12" ht="19.5" customHeight="1">
      <c r="A9" s="404" t="s">
        <v>652</v>
      </c>
      <c r="B9" s="402"/>
      <c r="C9" s="402"/>
      <c r="D9" s="402"/>
      <c r="E9" s="402"/>
      <c r="F9" s="402"/>
      <c r="G9" s="402"/>
      <c r="H9" s="402"/>
      <c r="I9" s="402"/>
      <c r="J9" s="402">
        <v>0</v>
      </c>
      <c r="K9" s="402"/>
      <c r="L9" s="403">
        <f t="shared" si="0"/>
        <v>0</v>
      </c>
    </row>
    <row r="10" spans="1:12" ht="19.5" customHeight="1">
      <c r="A10" s="404" t="s">
        <v>653</v>
      </c>
      <c r="B10" s="402"/>
      <c r="C10" s="402"/>
      <c r="D10" s="402"/>
      <c r="E10" s="402"/>
      <c r="F10" s="402"/>
      <c r="G10" s="402"/>
      <c r="H10" s="402"/>
      <c r="I10" s="402"/>
      <c r="J10" s="402"/>
      <c r="K10" s="402"/>
      <c r="L10" s="403">
        <f t="shared" si="0"/>
        <v>0</v>
      </c>
    </row>
    <row r="11" spans="1:13" ht="19.5" customHeight="1">
      <c r="A11" s="404" t="s">
        <v>427</v>
      </c>
      <c r="B11" s="402"/>
      <c r="C11" s="402">
        <v>15098546000</v>
      </c>
      <c r="D11" s="402"/>
      <c r="E11" s="402"/>
      <c r="F11" s="402"/>
      <c r="G11" s="402"/>
      <c r="H11" s="402">
        <v>896672017</v>
      </c>
      <c r="I11" s="402">
        <v>4654448224</v>
      </c>
      <c r="J11" s="402">
        <v>671803445</v>
      </c>
      <c r="K11" s="402">
        <f>4132915589+500000000+29250000</f>
        <v>4662165589</v>
      </c>
      <c r="L11" s="403">
        <f t="shared" si="0"/>
        <v>25983635275</v>
      </c>
      <c r="M11" s="215"/>
    </row>
    <row r="12" spans="1:13" ht="25.5" customHeight="1">
      <c r="A12" s="405" t="s">
        <v>654</v>
      </c>
      <c r="B12" s="406">
        <f aca="true" t="shared" si="1" ref="B12:G12">B5+B6+B7+B8-B9-B10-B11</f>
        <v>120000000000</v>
      </c>
      <c r="C12" s="406">
        <f t="shared" si="1"/>
        <v>210352860000</v>
      </c>
      <c r="D12" s="406">
        <f t="shared" si="1"/>
        <v>0</v>
      </c>
      <c r="E12" s="406">
        <f t="shared" si="1"/>
        <v>0</v>
      </c>
      <c r="F12" s="406">
        <f t="shared" si="1"/>
        <v>0</v>
      </c>
      <c r="G12" s="406">
        <f t="shared" si="1"/>
        <v>0</v>
      </c>
      <c r="H12" s="406">
        <f>H5+H6+H7+H8-H9-H10-H11</f>
        <v>38975605299</v>
      </c>
      <c r="I12" s="406">
        <f>I5+I6+I7+I8-I9-I10-I11</f>
        <v>8142742034</v>
      </c>
      <c r="J12" s="406">
        <f>J5+J6+J7+J8-J9-J10-J11</f>
        <v>226196555</v>
      </c>
      <c r="K12" s="406">
        <f>K5+K6+K7+K8-K9-K10-K11</f>
        <v>43707030579</v>
      </c>
      <c r="L12" s="406">
        <f>L5+L6+L7+L8-L9-L10-L11</f>
        <v>421404434467</v>
      </c>
      <c r="M12" s="215">
        <f>L12-'BCD KT'!E90</f>
        <v>0</v>
      </c>
    </row>
    <row r="13" spans="1:14" ht="19.5" customHeight="1">
      <c r="A13" s="404" t="s">
        <v>655</v>
      </c>
      <c r="B13" s="402"/>
      <c r="C13" s="402"/>
      <c r="D13" s="402"/>
      <c r="E13" s="402"/>
      <c r="F13" s="402"/>
      <c r="G13" s="402"/>
      <c r="H13" s="402">
        <f>10251683460+1212863039+660000000</f>
        <v>12124546499</v>
      </c>
      <c r="I13" s="402">
        <f>2562920865+303216010+165000000</f>
        <v>3031136875</v>
      </c>
      <c r="J13" s="402">
        <v>700000000</v>
      </c>
      <c r="K13" s="402">
        <f>'[5]KQKD'!D33+6812914296</f>
        <v>81955533283</v>
      </c>
      <c r="L13" s="407">
        <f aca="true" t="shared" si="2" ref="L13:L19">SUM(B13:K13)</f>
        <v>97811216657</v>
      </c>
      <c r="M13" s="408"/>
      <c r="N13" s="335"/>
    </row>
    <row r="14" spans="1:13" ht="19.5" customHeight="1">
      <c r="A14" s="404" t="s">
        <v>656</v>
      </c>
      <c r="B14" s="402"/>
      <c r="C14" s="402"/>
      <c r="D14" s="402"/>
      <c r="E14" s="402"/>
      <c r="F14" s="402"/>
      <c r="G14" s="402"/>
      <c r="H14" s="402"/>
      <c r="I14" s="402"/>
      <c r="J14" s="402"/>
      <c r="K14" s="402"/>
      <c r="L14" s="407">
        <f t="shared" si="2"/>
        <v>0</v>
      </c>
      <c r="M14" s="215"/>
    </row>
    <row r="15" spans="1:13" ht="19.5" customHeight="1">
      <c r="A15" s="404" t="s">
        <v>424</v>
      </c>
      <c r="B15" s="402"/>
      <c r="C15" s="402"/>
      <c r="D15" s="402"/>
      <c r="E15" s="402"/>
      <c r="F15" s="402"/>
      <c r="G15" s="402"/>
      <c r="H15" s="402"/>
      <c r="I15" s="402"/>
      <c r="J15" s="402"/>
      <c r="K15" s="402"/>
      <c r="L15" s="407">
        <f t="shared" si="2"/>
        <v>0</v>
      </c>
      <c r="M15" s="215"/>
    </row>
    <row r="16" spans="1:15" ht="19.5" customHeight="1">
      <c r="A16" s="404" t="s">
        <v>657</v>
      </c>
      <c r="B16" s="402"/>
      <c r="C16" s="402"/>
      <c r="D16" s="402"/>
      <c r="E16" s="402"/>
      <c r="F16" s="402"/>
      <c r="G16" s="402"/>
      <c r="H16" s="402"/>
      <c r="I16" s="402"/>
      <c r="J16" s="402">
        <v>0</v>
      </c>
      <c r="K16" s="402"/>
      <c r="L16" s="407">
        <f t="shared" si="2"/>
        <v>0</v>
      </c>
      <c r="M16" s="215"/>
      <c r="N16" s="215"/>
      <c r="O16" s="335"/>
    </row>
    <row r="17" spans="1:15" ht="19.5" customHeight="1">
      <c r="A17" s="404" t="s">
        <v>658</v>
      </c>
      <c r="B17" s="402"/>
      <c r="C17" s="402"/>
      <c r="D17" s="402"/>
      <c r="E17" s="402"/>
      <c r="F17" s="402"/>
      <c r="G17" s="402"/>
      <c r="H17" s="402"/>
      <c r="I17" s="402"/>
      <c r="J17" s="402"/>
      <c r="K17" s="402"/>
      <c r="L17" s="407">
        <f t="shared" si="2"/>
        <v>0</v>
      </c>
      <c r="M17" s="215"/>
      <c r="N17" s="215"/>
      <c r="O17" s="335"/>
    </row>
    <row r="18" spans="1:15" ht="19.5" customHeight="1">
      <c r="A18" s="404" t="s">
        <v>427</v>
      </c>
      <c r="B18" s="402"/>
      <c r="C18" s="402"/>
      <c r="D18" s="402"/>
      <c r="E18" s="402"/>
      <c r="F18" s="402"/>
      <c r="G18" s="402"/>
      <c r="H18" s="402"/>
      <c r="I18" s="402">
        <v>372700186</v>
      </c>
      <c r="J18" s="402">
        <f>771800332+154396223</f>
        <v>926196555</v>
      </c>
      <c r="K18" s="402">
        <f>21600000000+21297845342+4532160097+1650000000</f>
        <v>49080005439</v>
      </c>
      <c r="L18" s="407">
        <f t="shared" si="2"/>
        <v>50378902180</v>
      </c>
      <c r="M18" s="215"/>
      <c r="N18" s="215"/>
      <c r="O18" s="335"/>
    </row>
    <row r="19" spans="1:15" ht="25.5" customHeight="1">
      <c r="A19" s="409" t="s">
        <v>659</v>
      </c>
      <c r="B19" s="410">
        <f>B12+B13+B14+B15-B16-B17-B18</f>
        <v>120000000000</v>
      </c>
      <c r="C19" s="410">
        <f aca="true" t="shared" si="3" ref="C19:H19">C12+C13+C14+C15-C16-C17-C18</f>
        <v>210352860000</v>
      </c>
      <c r="D19" s="410">
        <f t="shared" si="3"/>
        <v>0</v>
      </c>
      <c r="E19" s="410">
        <f t="shared" si="3"/>
        <v>0</v>
      </c>
      <c r="F19" s="410">
        <f t="shared" si="3"/>
        <v>0</v>
      </c>
      <c r="G19" s="410">
        <f t="shared" si="3"/>
        <v>0</v>
      </c>
      <c r="H19" s="410">
        <f t="shared" si="3"/>
        <v>51100151798</v>
      </c>
      <c r="I19" s="410">
        <f>I12+I13+I14+I15-I16-I17-I18</f>
        <v>10801178723</v>
      </c>
      <c r="J19" s="410">
        <f>J12+J13+J14+J15-J16-J17-J18</f>
        <v>0</v>
      </c>
      <c r="K19" s="410">
        <f>K12+K13+K14+K15-K16-K17-K18</f>
        <v>76582558423</v>
      </c>
      <c r="L19" s="411">
        <f t="shared" si="2"/>
        <v>468836748944</v>
      </c>
      <c r="M19" s="164">
        <f>L19-'BCD KT'!D90</f>
        <v>0</v>
      </c>
      <c r="N19" s="215">
        <f>L19-'BCD KT'!D90</f>
        <v>0</v>
      </c>
      <c r="O19" s="335"/>
    </row>
    <row r="20" spans="1:14" ht="12.75">
      <c r="A20" s="412"/>
      <c r="B20" s="413"/>
      <c r="C20" s="413"/>
      <c r="D20" s="413"/>
      <c r="E20" s="413"/>
      <c r="F20" s="414"/>
      <c r="G20" s="414"/>
      <c r="H20" s="415"/>
      <c r="I20" s="415"/>
      <c r="J20" s="415"/>
      <c r="K20" s="415"/>
      <c r="L20" s="415"/>
      <c r="M20" s="164">
        <f>M18+M19</f>
        <v>0</v>
      </c>
      <c r="N20" s="215"/>
    </row>
    <row r="21" spans="1:13" ht="18" customHeight="1">
      <c r="A21" s="196"/>
      <c r="B21" s="244"/>
      <c r="C21" s="244"/>
      <c r="D21" s="244"/>
      <c r="E21" s="244"/>
      <c r="F21" s="244"/>
      <c r="G21" s="215"/>
      <c r="H21" s="416"/>
      <c r="I21" s="416"/>
      <c r="J21" s="416"/>
      <c r="K21" s="416"/>
      <c r="L21" s="416"/>
      <c r="M21" s="215"/>
    </row>
    <row r="22" spans="1:13" ht="18" customHeight="1">
      <c r="A22" s="196"/>
      <c r="B22" s="244"/>
      <c r="C22" s="215"/>
      <c r="D22" s="244"/>
      <c r="E22" s="244"/>
      <c r="F22" s="244"/>
      <c r="G22" s="215"/>
      <c r="H22" s="417"/>
      <c r="I22" s="417"/>
      <c r="J22" s="417"/>
      <c r="K22" s="417"/>
      <c r="L22" s="417"/>
      <c r="M22" s="335">
        <f>M21-M19</f>
        <v>0</v>
      </c>
    </row>
    <row r="23" spans="1:12" ht="12.75">
      <c r="A23" s="196"/>
      <c r="B23" s="244"/>
      <c r="C23" s="215"/>
      <c r="D23" s="244"/>
      <c r="E23" s="244"/>
      <c r="F23" s="244"/>
      <c r="G23" s="215"/>
      <c r="H23" s="416"/>
      <c r="I23" s="416"/>
      <c r="J23" s="417"/>
      <c r="K23" s="417"/>
      <c r="L23" s="417"/>
    </row>
    <row r="24" spans="1:12" ht="12.75">
      <c r="A24" s="196"/>
      <c r="B24" s="244"/>
      <c r="C24" s="215"/>
      <c r="D24" s="244"/>
      <c r="E24" s="244"/>
      <c r="F24" s="244"/>
      <c r="G24" s="215"/>
      <c r="H24" s="417"/>
      <c r="I24" s="417"/>
      <c r="J24" s="417"/>
      <c r="K24" s="417"/>
      <c r="L24" s="417"/>
    </row>
    <row r="25" spans="1:12" ht="12.75">
      <c r="A25" s="237"/>
      <c r="B25" s="244"/>
      <c r="C25" s="215"/>
      <c r="D25" s="244"/>
      <c r="E25" s="244"/>
      <c r="F25" s="244"/>
      <c r="G25" s="215"/>
      <c r="H25" s="197"/>
      <c r="I25" s="197"/>
      <c r="J25" s="197"/>
      <c r="K25" s="197"/>
      <c r="L25" s="197"/>
    </row>
    <row r="26" spans="1:12" ht="12.75">
      <c r="A26" s="196"/>
      <c r="B26" s="244"/>
      <c r="C26" s="215"/>
      <c r="D26" s="244"/>
      <c r="E26" s="244"/>
      <c r="F26" s="244"/>
      <c r="G26" s="244"/>
      <c r="H26" s="417"/>
      <c r="I26" s="417"/>
      <c r="J26" s="417"/>
      <c r="K26" s="417"/>
      <c r="L26" s="417"/>
    </row>
    <row r="27" spans="1:12" ht="12.75">
      <c r="A27" s="196"/>
      <c r="B27" s="244"/>
      <c r="C27" s="215"/>
      <c r="D27" s="244"/>
      <c r="E27" s="244"/>
      <c r="F27" s="244"/>
      <c r="G27" s="244"/>
      <c r="H27" s="417"/>
      <c r="I27" s="417"/>
      <c r="J27" s="417"/>
      <c r="K27" s="417"/>
      <c r="L27" s="417"/>
    </row>
    <row r="28" spans="1:12" ht="12.75">
      <c r="A28" s="196"/>
      <c r="B28" s="244"/>
      <c r="C28" s="215"/>
      <c r="D28" s="244"/>
      <c r="E28" s="244"/>
      <c r="F28" s="244"/>
      <c r="G28" s="244"/>
      <c r="H28" s="417"/>
      <c r="I28" s="417"/>
      <c r="J28" s="417"/>
      <c r="K28" s="417"/>
      <c r="L28" s="417"/>
    </row>
    <row r="29" spans="1:12" ht="12.75">
      <c r="A29" s="196"/>
      <c r="B29" s="244"/>
      <c r="C29" s="215"/>
      <c r="D29" s="244"/>
      <c r="E29" s="244"/>
      <c r="F29" s="244"/>
      <c r="G29" s="244"/>
      <c r="H29" s="417"/>
      <c r="I29" s="417"/>
      <c r="J29" s="417"/>
      <c r="K29" s="417"/>
      <c r="L29" s="417"/>
    </row>
    <row r="30" spans="1:12" ht="12.75">
      <c r="A30" s="196"/>
      <c r="B30" s="244"/>
      <c r="C30" s="215"/>
      <c r="D30" s="244"/>
      <c r="E30" s="244"/>
      <c r="F30" s="244"/>
      <c r="G30" s="244"/>
      <c r="H30" s="417"/>
      <c r="I30" s="417"/>
      <c r="J30" s="417"/>
      <c r="K30" s="417"/>
      <c r="L30" s="417"/>
    </row>
    <row r="31" spans="1:12" ht="12.75">
      <c r="A31" s="196"/>
      <c r="B31" s="244"/>
      <c r="C31" s="215"/>
      <c r="D31" s="244"/>
      <c r="E31" s="244"/>
      <c r="F31" s="244"/>
      <c r="G31" s="244"/>
      <c r="H31" s="417"/>
      <c r="I31" s="417"/>
      <c r="J31" s="417"/>
      <c r="K31" s="417"/>
      <c r="L31" s="417"/>
    </row>
    <row r="32" spans="1:12" ht="12.75">
      <c r="A32" s="196"/>
      <c r="B32" s="244"/>
      <c r="C32" s="215"/>
      <c r="D32" s="244"/>
      <c r="E32" s="244"/>
      <c r="F32" s="244"/>
      <c r="G32" s="244"/>
      <c r="H32" s="417"/>
      <c r="I32" s="417"/>
      <c r="J32" s="417"/>
      <c r="K32" s="417"/>
      <c r="L32" s="417"/>
    </row>
    <row r="33" spans="1:12" ht="12.75">
      <c r="A33" s="196"/>
      <c r="B33" s="244"/>
      <c r="C33" s="244"/>
      <c r="D33" s="244"/>
      <c r="E33" s="244"/>
      <c r="F33" s="244"/>
      <c r="G33" s="244"/>
      <c r="H33" s="417"/>
      <c r="I33" s="417"/>
      <c r="J33" s="417"/>
      <c r="K33" s="417"/>
      <c r="L33" s="417"/>
    </row>
    <row r="34" spans="1:12" ht="12.75">
      <c r="A34" s="196"/>
      <c r="B34" s="244"/>
      <c r="C34" s="244"/>
      <c r="D34" s="244"/>
      <c r="E34" s="244"/>
      <c r="F34" s="244"/>
      <c r="G34" s="244"/>
      <c r="H34" s="417"/>
      <c r="I34" s="417"/>
      <c r="J34" s="417"/>
      <c r="K34" s="417"/>
      <c r="L34" s="417"/>
    </row>
    <row r="35" spans="1:12" ht="12.75">
      <c r="A35" s="196"/>
      <c r="B35" s="244"/>
      <c r="C35" s="244"/>
      <c r="D35" s="244"/>
      <c r="E35" s="244"/>
      <c r="F35" s="244"/>
      <c r="G35" s="244"/>
      <c r="H35" s="417"/>
      <c r="I35" s="417"/>
      <c r="J35" s="417"/>
      <c r="K35" s="417"/>
      <c r="L35" s="417"/>
    </row>
    <row r="36" spans="1:12" ht="12.75">
      <c r="A36" s="196"/>
      <c r="B36" s="244"/>
      <c r="C36" s="244"/>
      <c r="D36" s="244"/>
      <c r="E36" s="244"/>
      <c r="F36" s="244"/>
      <c r="G36" s="244"/>
      <c r="H36" s="417"/>
      <c r="I36" s="417"/>
      <c r="J36" s="417"/>
      <c r="K36" s="417"/>
      <c r="L36" s="417"/>
    </row>
    <row r="37" spans="1:12" ht="12.75">
      <c r="A37" s="237"/>
      <c r="B37" s="244"/>
      <c r="C37" s="244"/>
      <c r="D37" s="244"/>
      <c r="E37" s="244"/>
      <c r="F37" s="244"/>
      <c r="G37" s="244"/>
      <c r="H37" s="417"/>
      <c r="I37" s="417"/>
      <c r="J37" s="417"/>
      <c r="K37" s="417"/>
      <c r="L37" s="417"/>
    </row>
    <row r="38" spans="1:12" ht="12.75">
      <c r="A38" s="196"/>
      <c r="B38" s="244"/>
      <c r="C38" s="244"/>
      <c r="D38" s="244"/>
      <c r="E38" s="244"/>
      <c r="F38" s="244"/>
      <c r="G38" s="244"/>
      <c r="H38" s="417"/>
      <c r="I38" s="417"/>
      <c r="J38" s="417"/>
      <c r="K38" s="417"/>
      <c r="L38" s="417"/>
    </row>
    <row r="39" spans="1:12" ht="12.75">
      <c r="A39" s="237"/>
      <c r="B39" s="244"/>
      <c r="C39" s="244"/>
      <c r="D39" s="244"/>
      <c r="E39" s="244"/>
      <c r="F39" s="244"/>
      <c r="G39" s="244"/>
      <c r="H39" s="244"/>
      <c r="I39" s="244"/>
      <c r="J39" s="244"/>
      <c r="K39" s="244"/>
      <c r="L39" s="244"/>
    </row>
    <row r="40" spans="1:12" ht="12.75">
      <c r="A40" s="196"/>
      <c r="B40" s="244"/>
      <c r="C40" s="244"/>
      <c r="D40" s="244"/>
      <c r="E40" s="244"/>
      <c r="F40" s="244"/>
      <c r="G40" s="244"/>
      <c r="H40" s="244"/>
      <c r="I40" s="244"/>
      <c r="J40" s="244"/>
      <c r="K40" s="244"/>
      <c r="L40" s="244"/>
    </row>
    <row r="41" spans="1:12" ht="12.75">
      <c r="A41" s="196"/>
      <c r="B41" s="244"/>
      <c r="C41" s="244"/>
      <c r="D41" s="244"/>
      <c r="E41" s="244"/>
      <c r="F41" s="244"/>
      <c r="G41" s="244"/>
      <c r="H41" s="244"/>
      <c r="I41" s="244"/>
      <c r="J41" s="244"/>
      <c r="K41" s="244"/>
      <c r="L41" s="244"/>
    </row>
    <row r="42" spans="1:12" ht="12.75">
      <c r="A42" s="196"/>
      <c r="B42" s="244"/>
      <c r="C42" s="244"/>
      <c r="D42" s="244"/>
      <c r="E42" s="244"/>
      <c r="F42" s="244"/>
      <c r="G42" s="244"/>
      <c r="H42" s="244"/>
      <c r="I42" s="244"/>
      <c r="J42" s="244"/>
      <c r="K42" s="244"/>
      <c r="L42" s="244"/>
    </row>
    <row r="43" spans="1:12" ht="12.75">
      <c r="A43" s="418"/>
      <c r="B43" s="418"/>
      <c r="C43" s="418"/>
      <c r="D43" s="418"/>
      <c r="E43" s="418"/>
      <c r="F43" s="418"/>
      <c r="G43" s="418"/>
      <c r="H43" s="418"/>
      <c r="I43" s="418"/>
      <c r="J43" s="244"/>
      <c r="K43" s="244"/>
      <c r="L43" s="244"/>
    </row>
    <row r="44" spans="1:12" ht="12.75">
      <c r="A44" s="244"/>
      <c r="B44" s="244"/>
      <c r="C44" s="244"/>
      <c r="D44" s="244"/>
      <c r="E44" s="244"/>
      <c r="F44" s="244"/>
      <c r="G44" s="244"/>
      <c r="H44" s="244"/>
      <c r="I44" s="244"/>
      <c r="J44" s="244"/>
      <c r="K44" s="244"/>
      <c r="L44" s="244"/>
    </row>
    <row r="45" spans="1:12" ht="12.75">
      <c r="A45" s="244"/>
      <c r="B45" s="244"/>
      <c r="C45" s="244"/>
      <c r="D45" s="244"/>
      <c r="E45" s="244"/>
      <c r="F45" s="244"/>
      <c r="G45" s="244"/>
      <c r="H45" s="244"/>
      <c r="I45" s="244"/>
      <c r="J45" s="244"/>
      <c r="K45" s="244"/>
      <c r="L45" s="244"/>
    </row>
    <row r="46" spans="1:12" ht="12.75">
      <c r="A46" s="244"/>
      <c r="B46" s="244"/>
      <c r="C46" s="244"/>
      <c r="D46" s="244"/>
      <c r="E46" s="244"/>
      <c r="F46" s="244"/>
      <c r="G46" s="244"/>
      <c r="H46" s="244"/>
      <c r="I46" s="244"/>
      <c r="J46" s="244"/>
      <c r="K46" s="244"/>
      <c r="L46" s="244"/>
    </row>
    <row r="47" spans="1:12" ht="12.75">
      <c r="A47" s="243"/>
      <c r="B47" s="244"/>
      <c r="C47" s="244"/>
      <c r="D47" s="244"/>
      <c r="E47" s="244"/>
      <c r="F47" s="244"/>
      <c r="G47" s="244"/>
      <c r="H47" s="197"/>
      <c r="I47" s="197"/>
      <c r="J47" s="197"/>
      <c r="K47" s="197"/>
      <c r="L47" s="197"/>
    </row>
    <row r="48" spans="1:12" ht="12.75">
      <c r="A48" s="244"/>
      <c r="B48" s="244"/>
      <c r="C48" s="244"/>
      <c r="D48" s="244"/>
      <c r="E48" s="244"/>
      <c r="F48" s="244"/>
      <c r="G48" s="244"/>
      <c r="H48" s="417"/>
      <c r="I48" s="417"/>
      <c r="J48" s="417"/>
      <c r="K48" s="417"/>
      <c r="L48" s="417"/>
    </row>
    <row r="49" spans="1:12" ht="12.75">
      <c r="A49" s="244"/>
      <c r="B49" s="244"/>
      <c r="C49" s="244"/>
      <c r="D49" s="244"/>
      <c r="E49" s="244"/>
      <c r="F49" s="244"/>
      <c r="G49" s="244"/>
      <c r="H49" s="417"/>
      <c r="I49" s="417"/>
      <c r="J49" s="417"/>
      <c r="K49" s="417"/>
      <c r="L49" s="417"/>
    </row>
    <row r="50" spans="1:12" ht="12.75">
      <c r="A50" s="244"/>
      <c r="B50" s="244"/>
      <c r="C50" s="244"/>
      <c r="D50" s="244"/>
      <c r="E50" s="244"/>
      <c r="F50" s="244"/>
      <c r="G50" s="244"/>
      <c r="H50" s="417"/>
      <c r="I50" s="417"/>
      <c r="J50" s="417"/>
      <c r="K50" s="417"/>
      <c r="L50" s="417"/>
    </row>
    <row r="51" spans="1:12" ht="12.75">
      <c r="A51" s="243"/>
      <c r="B51" s="244"/>
      <c r="C51" s="244"/>
      <c r="D51" s="244"/>
      <c r="E51" s="244"/>
      <c r="F51" s="244"/>
      <c r="G51" s="244"/>
      <c r="H51" s="197"/>
      <c r="I51" s="197"/>
      <c r="J51" s="197"/>
      <c r="K51" s="197"/>
      <c r="L51" s="197"/>
    </row>
    <row r="52" spans="1:12" ht="12.75">
      <c r="A52" s="243"/>
      <c r="B52" s="244"/>
      <c r="C52" s="244"/>
      <c r="D52" s="244"/>
      <c r="E52" s="244"/>
      <c r="F52" s="244"/>
      <c r="G52" s="244"/>
      <c r="H52" s="417"/>
      <c r="I52" s="417"/>
      <c r="J52" s="417"/>
      <c r="K52" s="417"/>
      <c r="L52" s="417"/>
    </row>
    <row r="53" spans="1:12" ht="12.75">
      <c r="A53" s="244"/>
      <c r="B53" s="244"/>
      <c r="C53" s="244"/>
      <c r="D53" s="244"/>
      <c r="E53" s="244"/>
      <c r="F53" s="244"/>
      <c r="G53" s="244"/>
      <c r="H53" s="417"/>
      <c r="I53" s="417"/>
      <c r="J53" s="417"/>
      <c r="K53" s="417"/>
      <c r="L53" s="417"/>
    </row>
    <row r="54" spans="1:12" ht="12.75">
      <c r="A54" s="244"/>
      <c r="B54" s="244"/>
      <c r="C54" s="244"/>
      <c r="D54" s="244"/>
      <c r="E54" s="244"/>
      <c r="F54" s="244"/>
      <c r="G54" s="244"/>
      <c r="H54" s="417"/>
      <c r="I54" s="417"/>
      <c r="J54" s="417"/>
      <c r="K54" s="417"/>
      <c r="L54" s="417"/>
    </row>
    <row r="55" spans="1:12" ht="12.75">
      <c r="A55" s="419"/>
      <c r="B55" s="419"/>
      <c r="C55" s="419"/>
      <c r="D55" s="419"/>
      <c r="E55" s="419"/>
      <c r="F55" s="419"/>
      <c r="G55" s="419"/>
      <c r="H55" s="419"/>
      <c r="I55" s="419"/>
      <c r="J55" s="419"/>
      <c r="K55" s="419"/>
      <c r="L55" s="419"/>
    </row>
    <row r="56" spans="1:12" ht="12.75">
      <c r="A56" s="244"/>
      <c r="B56" s="244"/>
      <c r="C56" s="244"/>
      <c r="D56" s="244"/>
      <c r="E56" s="244"/>
      <c r="F56" s="244"/>
      <c r="G56" s="244"/>
      <c r="H56" s="244"/>
      <c r="I56" s="244"/>
      <c r="J56" s="244"/>
      <c r="K56" s="244"/>
      <c r="L56" s="244"/>
    </row>
    <row r="57" spans="1:12" ht="12.75">
      <c r="A57" s="244"/>
      <c r="B57" s="244"/>
      <c r="C57" s="244"/>
      <c r="D57" s="244"/>
      <c r="E57" s="244"/>
      <c r="F57" s="244"/>
      <c r="G57" s="244"/>
      <c r="H57" s="244"/>
      <c r="I57" s="244"/>
      <c r="J57" s="244"/>
      <c r="K57" s="244"/>
      <c r="L57" s="244"/>
    </row>
    <row r="58" spans="1:12" ht="12.75">
      <c r="A58" s="244"/>
      <c r="B58" s="244"/>
      <c r="C58" s="244"/>
      <c r="D58" s="244"/>
      <c r="E58" s="244"/>
      <c r="F58" s="244"/>
      <c r="G58" s="244"/>
      <c r="H58" s="244"/>
      <c r="I58" s="244"/>
      <c r="J58" s="244"/>
      <c r="K58" s="244"/>
      <c r="L58" s="244"/>
    </row>
    <row r="59" spans="1:12" ht="12.75">
      <c r="A59" s="243"/>
      <c r="B59" s="244"/>
      <c r="C59" s="244"/>
      <c r="D59" s="244"/>
      <c r="E59" s="244"/>
      <c r="F59" s="244"/>
      <c r="G59" s="244"/>
      <c r="H59" s="197"/>
      <c r="I59" s="197"/>
      <c r="J59" s="197"/>
      <c r="K59" s="197"/>
      <c r="L59" s="197"/>
    </row>
    <row r="60" spans="1:12" ht="12.75">
      <c r="A60" s="243"/>
      <c r="B60" s="244"/>
      <c r="C60" s="244"/>
      <c r="D60" s="244"/>
      <c r="E60" s="244"/>
      <c r="F60" s="244"/>
      <c r="G60" s="244"/>
      <c r="H60" s="417"/>
      <c r="I60" s="417"/>
      <c r="J60" s="417"/>
      <c r="K60" s="417"/>
      <c r="L60" s="417"/>
    </row>
    <row r="61" spans="1:12" ht="12.75">
      <c r="A61" s="244"/>
      <c r="B61" s="244"/>
      <c r="C61" s="244"/>
      <c r="D61" s="244"/>
      <c r="E61" s="244"/>
      <c r="F61" s="244"/>
      <c r="G61" s="244"/>
      <c r="H61" s="417"/>
      <c r="I61" s="417"/>
      <c r="J61" s="417"/>
      <c r="K61" s="417"/>
      <c r="L61" s="417"/>
    </row>
    <row r="62" spans="1:12" ht="12.75">
      <c r="A62" s="244"/>
      <c r="B62" s="244"/>
      <c r="C62" s="244"/>
      <c r="D62" s="244"/>
      <c r="E62" s="244"/>
      <c r="F62" s="244"/>
      <c r="G62" s="244"/>
      <c r="H62" s="417"/>
      <c r="I62" s="417"/>
      <c r="J62" s="417"/>
      <c r="K62" s="417"/>
      <c r="L62" s="417"/>
    </row>
    <row r="63" spans="1:12" ht="12.75">
      <c r="A63" s="244"/>
      <c r="B63" s="244"/>
      <c r="C63" s="244"/>
      <c r="D63" s="244"/>
      <c r="E63" s="244"/>
      <c r="F63" s="244"/>
      <c r="G63" s="244"/>
      <c r="H63" s="417"/>
      <c r="I63" s="417"/>
      <c r="J63" s="417"/>
      <c r="K63" s="417"/>
      <c r="L63" s="417"/>
    </row>
    <row r="64" spans="1:12" ht="12.75">
      <c r="A64" s="244"/>
      <c r="B64" s="244"/>
      <c r="C64" s="244"/>
      <c r="D64" s="244"/>
      <c r="E64" s="244"/>
      <c r="F64" s="244"/>
      <c r="G64" s="244"/>
      <c r="H64" s="417"/>
      <c r="I64" s="417"/>
      <c r="J64" s="417"/>
      <c r="K64" s="417"/>
      <c r="L64" s="417"/>
    </row>
    <row r="65" spans="1:12" ht="12.75">
      <c r="A65" s="244"/>
      <c r="B65" s="244"/>
      <c r="C65" s="244"/>
      <c r="D65" s="244"/>
      <c r="E65" s="244"/>
      <c r="F65" s="244"/>
      <c r="G65" s="244"/>
      <c r="H65" s="417"/>
      <c r="I65" s="417"/>
      <c r="J65" s="417"/>
      <c r="K65" s="417"/>
      <c r="L65" s="417"/>
    </row>
    <row r="66" spans="1:12" ht="12.75">
      <c r="A66" s="244"/>
      <c r="B66" s="244"/>
      <c r="C66" s="244"/>
      <c r="D66" s="244"/>
      <c r="E66" s="244"/>
      <c r="F66" s="244"/>
      <c r="G66" s="244"/>
      <c r="H66" s="417"/>
      <c r="I66" s="417"/>
      <c r="J66" s="417"/>
      <c r="K66" s="417"/>
      <c r="L66" s="417"/>
    </row>
    <row r="67" spans="1:12" ht="12.75">
      <c r="A67" s="244"/>
      <c r="B67" s="244"/>
      <c r="C67" s="244"/>
      <c r="D67" s="244"/>
      <c r="E67" s="244"/>
      <c r="F67" s="244"/>
      <c r="G67" s="244"/>
      <c r="H67" s="417"/>
      <c r="I67" s="417"/>
      <c r="J67" s="417"/>
      <c r="K67" s="417"/>
      <c r="L67" s="417"/>
    </row>
    <row r="68" spans="1:12" ht="12.75">
      <c r="A68" s="244"/>
      <c r="B68" s="244"/>
      <c r="C68" s="244"/>
      <c r="D68" s="244"/>
      <c r="E68" s="244"/>
      <c r="F68" s="244"/>
      <c r="G68" s="244"/>
      <c r="H68" s="417"/>
      <c r="I68" s="417"/>
      <c r="J68" s="417"/>
      <c r="K68" s="417"/>
      <c r="L68" s="417"/>
    </row>
    <row r="69" spans="1:12" ht="12.75">
      <c r="A69" s="244"/>
      <c r="B69" s="244"/>
      <c r="C69" s="244"/>
      <c r="D69" s="244"/>
      <c r="E69" s="244"/>
      <c r="F69" s="244"/>
      <c r="G69" s="244"/>
      <c r="H69" s="417"/>
      <c r="I69" s="417"/>
      <c r="J69" s="417"/>
      <c r="K69" s="417"/>
      <c r="L69" s="417"/>
    </row>
    <row r="70" spans="1:12" ht="12.75">
      <c r="A70" s="244"/>
      <c r="B70" s="244"/>
      <c r="C70" s="244"/>
      <c r="D70" s="244"/>
      <c r="E70" s="244"/>
      <c r="F70" s="244"/>
      <c r="G70" s="244"/>
      <c r="H70" s="417"/>
      <c r="I70" s="417"/>
      <c r="J70" s="417"/>
      <c r="K70" s="417"/>
      <c r="L70" s="417"/>
    </row>
    <row r="71" spans="1:12" ht="12.75">
      <c r="A71" s="244"/>
      <c r="B71" s="244"/>
      <c r="C71" s="244"/>
      <c r="D71" s="244"/>
      <c r="E71" s="244"/>
      <c r="F71" s="244"/>
      <c r="G71" s="244"/>
      <c r="H71" s="417"/>
      <c r="I71" s="417"/>
      <c r="J71" s="417"/>
      <c r="K71" s="417"/>
      <c r="L71" s="417"/>
    </row>
    <row r="72" spans="1:12" ht="12.75">
      <c r="A72" s="244"/>
      <c r="B72" s="244"/>
      <c r="C72" s="244"/>
      <c r="D72" s="244"/>
      <c r="E72" s="244"/>
      <c r="F72" s="244"/>
      <c r="G72" s="244"/>
      <c r="H72" s="417"/>
      <c r="I72" s="417"/>
      <c r="J72" s="417"/>
      <c r="K72" s="417"/>
      <c r="L72" s="417"/>
    </row>
    <row r="73" spans="1:12" ht="12.75">
      <c r="A73" s="244"/>
      <c r="B73" s="244"/>
      <c r="C73" s="244"/>
      <c r="D73" s="244"/>
      <c r="E73" s="244"/>
      <c r="F73" s="244"/>
      <c r="G73" s="244"/>
      <c r="H73" s="417"/>
      <c r="I73" s="417"/>
      <c r="J73" s="417"/>
      <c r="K73" s="417"/>
      <c r="L73" s="417"/>
    </row>
    <row r="74" spans="1:12" ht="12.75">
      <c r="A74" s="244"/>
      <c r="B74" s="244"/>
      <c r="C74" s="244"/>
      <c r="D74" s="244"/>
      <c r="E74" s="244"/>
      <c r="F74" s="244"/>
      <c r="G74" s="244"/>
      <c r="H74" s="417"/>
      <c r="I74" s="417"/>
      <c r="J74" s="417"/>
      <c r="K74" s="417"/>
      <c r="L74" s="417"/>
    </row>
    <row r="75" spans="1:12" ht="12.75">
      <c r="A75" s="243"/>
      <c r="B75" s="244"/>
      <c r="C75" s="244"/>
      <c r="D75" s="244"/>
      <c r="E75" s="244"/>
      <c r="F75" s="244"/>
      <c r="G75" s="244"/>
      <c r="H75" s="417"/>
      <c r="I75" s="417"/>
      <c r="J75" s="417"/>
      <c r="K75" s="417"/>
      <c r="L75" s="417"/>
    </row>
    <row r="76" spans="1:12" ht="12.75">
      <c r="A76" s="244"/>
      <c r="B76" s="244"/>
      <c r="C76" s="244"/>
      <c r="D76" s="244"/>
      <c r="E76" s="244"/>
      <c r="F76" s="244"/>
      <c r="G76" s="244"/>
      <c r="H76" s="417"/>
      <c r="I76" s="417"/>
      <c r="J76" s="417"/>
      <c r="K76" s="417"/>
      <c r="L76" s="417"/>
    </row>
    <row r="77" spans="1:12" ht="12.75">
      <c r="A77" s="244"/>
      <c r="B77" s="244"/>
      <c r="C77" s="244"/>
      <c r="D77" s="244"/>
      <c r="E77" s="244"/>
      <c r="F77" s="244"/>
      <c r="G77" s="244"/>
      <c r="H77" s="417"/>
      <c r="I77" s="417"/>
      <c r="J77" s="417"/>
      <c r="K77" s="417"/>
      <c r="L77" s="417"/>
    </row>
    <row r="78" spans="1:12" ht="12.75">
      <c r="A78" s="244"/>
      <c r="B78" s="244"/>
      <c r="C78" s="244"/>
      <c r="D78" s="244"/>
      <c r="E78" s="244"/>
      <c r="F78" s="244"/>
      <c r="G78" s="244"/>
      <c r="H78" s="417"/>
      <c r="I78" s="417"/>
      <c r="J78" s="417"/>
      <c r="K78" s="417"/>
      <c r="L78" s="417"/>
    </row>
    <row r="79" spans="1:12" ht="12.75">
      <c r="A79" s="244"/>
      <c r="B79" s="244"/>
      <c r="C79" s="244"/>
      <c r="D79" s="244"/>
      <c r="E79" s="244"/>
      <c r="F79" s="244"/>
      <c r="G79" s="244"/>
      <c r="H79" s="417"/>
      <c r="I79" s="417"/>
      <c r="J79" s="417"/>
      <c r="K79" s="417"/>
      <c r="L79" s="417"/>
    </row>
    <row r="80" spans="1:12" ht="12.75">
      <c r="A80" s="244"/>
      <c r="B80" s="244"/>
      <c r="C80" s="244"/>
      <c r="D80" s="244"/>
      <c r="E80" s="244"/>
      <c r="F80" s="244"/>
      <c r="G80" s="244"/>
      <c r="H80" s="417"/>
      <c r="I80" s="417"/>
      <c r="J80" s="417"/>
      <c r="K80" s="417"/>
      <c r="L80" s="417"/>
    </row>
    <row r="81" spans="1:12" ht="12.75">
      <c r="A81" s="244"/>
      <c r="B81" s="244"/>
      <c r="C81" s="244"/>
      <c r="D81" s="244"/>
      <c r="E81" s="244"/>
      <c r="F81" s="244"/>
      <c r="G81" s="244"/>
      <c r="H81" s="417"/>
      <c r="I81" s="417"/>
      <c r="J81" s="417"/>
      <c r="K81" s="417"/>
      <c r="L81" s="417"/>
    </row>
    <row r="82" spans="1:12" ht="12.75">
      <c r="A82" s="244"/>
      <c r="B82" s="244"/>
      <c r="C82" s="244"/>
      <c r="D82" s="244"/>
      <c r="E82" s="244"/>
      <c r="F82" s="244"/>
      <c r="G82" s="244"/>
      <c r="H82" s="417"/>
      <c r="I82" s="417"/>
      <c r="J82" s="417"/>
      <c r="K82" s="417"/>
      <c r="L82" s="417"/>
    </row>
    <row r="83" spans="1:12" ht="12.75">
      <c r="A83" s="244"/>
      <c r="B83" s="244"/>
      <c r="C83" s="244"/>
      <c r="D83" s="244"/>
      <c r="E83" s="244"/>
      <c r="F83" s="244"/>
      <c r="G83" s="244"/>
      <c r="H83" s="244"/>
      <c r="I83" s="244"/>
      <c r="J83" s="244"/>
      <c r="K83" s="244"/>
      <c r="L83" s="244"/>
    </row>
    <row r="84" spans="1:12" ht="12.75">
      <c r="A84" s="243"/>
      <c r="B84" s="244"/>
      <c r="C84" s="244"/>
      <c r="D84" s="244"/>
      <c r="E84" s="244"/>
      <c r="F84" s="244"/>
      <c r="G84" s="244"/>
      <c r="H84" s="244"/>
      <c r="I84" s="244"/>
      <c r="J84" s="244"/>
      <c r="K84" s="244"/>
      <c r="L84" s="244"/>
    </row>
    <row r="85" spans="1:12" ht="12.75">
      <c r="A85" s="244"/>
      <c r="B85" s="244"/>
      <c r="C85" s="244"/>
      <c r="D85" s="244"/>
      <c r="E85" s="244"/>
      <c r="F85" s="244"/>
      <c r="G85" s="244"/>
      <c r="H85" s="244"/>
      <c r="I85" s="244"/>
      <c r="J85" s="244"/>
      <c r="K85" s="244"/>
      <c r="L85" s="244"/>
    </row>
    <row r="86" spans="1:12" ht="12.75">
      <c r="A86" s="244"/>
      <c r="B86" s="244"/>
      <c r="C86" s="244"/>
      <c r="D86" s="244"/>
      <c r="E86" s="244"/>
      <c r="F86" s="244"/>
      <c r="G86" s="244"/>
      <c r="H86" s="244"/>
      <c r="I86" s="244"/>
      <c r="J86" s="244"/>
      <c r="K86" s="244"/>
      <c r="L86" s="244"/>
    </row>
    <row r="87" spans="1:12" ht="12.75">
      <c r="A87" s="244"/>
      <c r="B87" s="244"/>
      <c r="C87" s="244"/>
      <c r="D87" s="244"/>
      <c r="E87" s="244"/>
      <c r="F87" s="244"/>
      <c r="G87" s="244"/>
      <c r="H87" s="244"/>
      <c r="I87" s="244"/>
      <c r="J87" s="244"/>
      <c r="K87" s="244"/>
      <c r="L87" s="244"/>
    </row>
    <row r="88" spans="1:12" ht="12.75">
      <c r="A88" s="244"/>
      <c r="B88" s="244"/>
      <c r="C88" s="244"/>
      <c r="D88" s="244"/>
      <c r="E88" s="244"/>
      <c r="F88" s="244"/>
      <c r="G88" s="244"/>
      <c r="H88" s="244"/>
      <c r="I88" s="244"/>
      <c r="J88" s="244"/>
      <c r="K88" s="244"/>
      <c r="L88" s="244"/>
    </row>
    <row r="89" spans="1:12" ht="12.75">
      <c r="A89" s="243"/>
      <c r="B89" s="244"/>
      <c r="C89" s="244"/>
      <c r="D89" s="244"/>
      <c r="E89" s="244"/>
      <c r="F89" s="244"/>
      <c r="G89" s="244"/>
      <c r="H89" s="197"/>
      <c r="I89" s="197"/>
      <c r="J89" s="197"/>
      <c r="K89" s="197"/>
      <c r="L89" s="197"/>
    </row>
    <row r="90" spans="1:12" ht="12.75">
      <c r="A90" s="244"/>
      <c r="B90" s="244"/>
      <c r="C90" s="244"/>
      <c r="D90" s="244"/>
      <c r="E90" s="244"/>
      <c r="F90" s="244"/>
      <c r="G90" s="244"/>
      <c r="H90" s="417"/>
      <c r="I90" s="417"/>
      <c r="J90" s="417"/>
      <c r="K90" s="417"/>
      <c r="L90" s="417"/>
    </row>
    <row r="91" spans="1:12" ht="12.75">
      <c r="A91" s="244"/>
      <c r="B91" s="244"/>
      <c r="C91" s="244"/>
      <c r="D91" s="244"/>
      <c r="E91" s="244"/>
      <c r="F91" s="244"/>
      <c r="G91" s="244"/>
      <c r="H91" s="417"/>
      <c r="I91" s="417"/>
      <c r="J91" s="417"/>
      <c r="K91" s="417"/>
      <c r="L91" s="417"/>
    </row>
    <row r="92" spans="1:12" ht="12.75">
      <c r="A92" s="244"/>
      <c r="B92" s="244"/>
      <c r="C92" s="244"/>
      <c r="D92" s="244"/>
      <c r="E92" s="244"/>
      <c r="F92" s="244"/>
      <c r="G92" s="244"/>
      <c r="H92" s="417"/>
      <c r="I92" s="417"/>
      <c r="J92" s="417"/>
      <c r="K92" s="417"/>
      <c r="L92" s="417"/>
    </row>
    <row r="93" spans="1:12" ht="12.75">
      <c r="A93" s="244"/>
      <c r="B93" s="244"/>
      <c r="C93" s="244"/>
      <c r="D93" s="244"/>
      <c r="E93" s="244"/>
      <c r="F93" s="244"/>
      <c r="G93" s="244"/>
      <c r="H93" s="417"/>
      <c r="I93" s="417"/>
      <c r="J93" s="417"/>
      <c r="K93" s="417"/>
      <c r="L93" s="417"/>
    </row>
    <row r="94" spans="1:12" ht="12.75">
      <c r="A94" s="243"/>
      <c r="B94" s="244"/>
      <c r="C94" s="244"/>
      <c r="D94" s="244"/>
      <c r="E94" s="244"/>
      <c r="F94" s="244"/>
      <c r="G94" s="244"/>
      <c r="H94" s="417"/>
      <c r="I94" s="417"/>
      <c r="J94" s="417"/>
      <c r="K94" s="417"/>
      <c r="L94" s="417"/>
    </row>
    <row r="95" spans="1:12" ht="12.75">
      <c r="A95" s="244"/>
      <c r="B95" s="244"/>
      <c r="C95" s="244"/>
      <c r="D95" s="244"/>
      <c r="E95" s="244"/>
      <c r="F95" s="244"/>
      <c r="G95" s="244"/>
      <c r="H95" s="417"/>
      <c r="I95" s="417"/>
      <c r="J95" s="417"/>
      <c r="K95" s="417"/>
      <c r="L95" s="417"/>
    </row>
    <row r="96" spans="1:12" ht="12.75">
      <c r="A96" s="244"/>
      <c r="B96" s="244"/>
      <c r="C96" s="244"/>
      <c r="D96" s="244"/>
      <c r="E96" s="244"/>
      <c r="F96" s="244"/>
      <c r="G96" s="244"/>
      <c r="H96" s="417"/>
      <c r="I96" s="417"/>
      <c r="J96" s="417"/>
      <c r="K96" s="417"/>
      <c r="L96" s="417"/>
    </row>
    <row r="97" spans="1:12" ht="12.75">
      <c r="A97" s="244"/>
      <c r="B97" s="244"/>
      <c r="C97" s="244"/>
      <c r="D97" s="244"/>
      <c r="E97" s="244"/>
      <c r="F97" s="244"/>
      <c r="G97" s="244"/>
      <c r="H97" s="417"/>
      <c r="I97" s="417"/>
      <c r="J97" s="417"/>
      <c r="K97" s="417"/>
      <c r="L97" s="417"/>
    </row>
    <row r="98" spans="1:12" ht="12.75">
      <c r="A98" s="244"/>
      <c r="B98" s="244"/>
      <c r="C98" s="244"/>
      <c r="D98" s="244"/>
      <c r="E98" s="244"/>
      <c r="F98" s="244"/>
      <c r="G98" s="244"/>
      <c r="H98" s="417"/>
      <c r="I98" s="417"/>
      <c r="J98" s="417"/>
      <c r="K98" s="417"/>
      <c r="L98" s="417"/>
    </row>
    <row r="99" spans="1:12" ht="12.75">
      <c r="A99" s="243"/>
      <c r="B99" s="244"/>
      <c r="C99" s="244"/>
      <c r="D99" s="244"/>
      <c r="E99" s="244"/>
      <c r="F99" s="244"/>
      <c r="G99" s="244"/>
      <c r="H99" s="197"/>
      <c r="I99" s="197"/>
      <c r="J99" s="197"/>
      <c r="K99" s="197"/>
      <c r="L99" s="197"/>
    </row>
    <row r="100" spans="1:12" ht="12.75">
      <c r="A100" s="243"/>
      <c r="B100" s="244"/>
      <c r="C100" s="244"/>
      <c r="D100" s="244"/>
      <c r="E100" s="244"/>
      <c r="F100" s="244"/>
      <c r="G100" s="244"/>
      <c r="H100" s="417"/>
      <c r="I100" s="417"/>
      <c r="J100" s="417"/>
      <c r="K100" s="417"/>
      <c r="L100" s="417"/>
    </row>
    <row r="101" spans="1:12" ht="12.75">
      <c r="A101" s="244"/>
      <c r="B101" s="244"/>
      <c r="C101" s="244"/>
      <c r="D101" s="244"/>
      <c r="E101" s="244"/>
      <c r="F101" s="244"/>
      <c r="G101" s="244"/>
      <c r="H101" s="417"/>
      <c r="I101" s="417"/>
      <c r="J101" s="417"/>
      <c r="K101" s="417"/>
      <c r="L101" s="417"/>
    </row>
    <row r="102" spans="1:12" ht="12.75">
      <c r="A102" s="244"/>
      <c r="B102" s="244"/>
      <c r="C102" s="244"/>
      <c r="D102" s="244"/>
      <c r="E102" s="244"/>
      <c r="F102" s="244"/>
      <c r="G102" s="244"/>
      <c r="H102" s="417"/>
      <c r="I102" s="417"/>
      <c r="J102" s="417"/>
      <c r="K102" s="417"/>
      <c r="L102" s="417"/>
    </row>
    <row r="103" spans="1:12" ht="12.75">
      <c r="A103" s="243"/>
      <c r="B103" s="244"/>
      <c r="C103" s="244"/>
      <c r="D103" s="244"/>
      <c r="E103" s="244"/>
      <c r="F103" s="244"/>
      <c r="G103" s="244"/>
      <c r="H103" s="417"/>
      <c r="I103" s="417"/>
      <c r="J103" s="417"/>
      <c r="K103" s="417"/>
      <c r="L103" s="417"/>
    </row>
    <row r="104" spans="1:12" ht="12.75">
      <c r="A104" s="244"/>
      <c r="B104" s="244"/>
      <c r="C104" s="244"/>
      <c r="D104" s="244"/>
      <c r="E104" s="244"/>
      <c r="F104" s="244"/>
      <c r="G104" s="244"/>
      <c r="H104" s="417"/>
      <c r="I104" s="417"/>
      <c r="J104" s="417"/>
      <c r="K104" s="417"/>
      <c r="L104" s="417"/>
    </row>
    <row r="105" spans="1:12" ht="12.75">
      <c r="A105" s="244"/>
      <c r="B105" s="244"/>
      <c r="C105" s="244"/>
      <c r="D105" s="244"/>
      <c r="E105" s="244"/>
      <c r="F105" s="244"/>
      <c r="G105" s="244"/>
      <c r="H105" s="417"/>
      <c r="I105" s="417"/>
      <c r="J105" s="417"/>
      <c r="K105" s="417"/>
      <c r="L105" s="417"/>
    </row>
    <row r="106" spans="1:12" ht="12.75">
      <c r="A106" s="243"/>
      <c r="B106" s="244"/>
      <c r="C106" s="244"/>
      <c r="D106" s="244"/>
      <c r="E106" s="244"/>
      <c r="F106" s="244"/>
      <c r="G106" s="244"/>
      <c r="H106" s="417"/>
      <c r="I106" s="417"/>
      <c r="J106" s="417"/>
      <c r="K106" s="417"/>
      <c r="L106" s="417"/>
    </row>
    <row r="107" spans="1:12" ht="12.75">
      <c r="A107" s="243"/>
      <c r="B107" s="244"/>
      <c r="C107" s="244"/>
      <c r="D107" s="244"/>
      <c r="E107" s="244"/>
      <c r="F107" s="244"/>
      <c r="G107" s="244"/>
      <c r="H107" s="417"/>
      <c r="I107" s="417"/>
      <c r="J107" s="417"/>
      <c r="K107" s="417"/>
      <c r="L107" s="417"/>
    </row>
    <row r="108" spans="1:12" ht="12.75">
      <c r="A108" s="243"/>
      <c r="B108" s="244"/>
      <c r="C108" s="244"/>
      <c r="D108" s="244"/>
      <c r="E108" s="244"/>
      <c r="F108" s="244"/>
      <c r="G108" s="244"/>
      <c r="H108" s="417"/>
      <c r="I108" s="417"/>
      <c r="J108" s="417"/>
      <c r="K108" s="417"/>
      <c r="L108" s="417"/>
    </row>
    <row r="109" spans="1:12" ht="12.75">
      <c r="A109" s="244"/>
      <c r="B109" s="244"/>
      <c r="C109" s="244"/>
      <c r="D109" s="244"/>
      <c r="E109" s="244"/>
      <c r="F109" s="244"/>
      <c r="G109" s="244"/>
      <c r="H109" s="417"/>
      <c r="I109" s="417"/>
      <c r="J109" s="417"/>
      <c r="K109" s="417"/>
      <c r="L109" s="417"/>
    </row>
    <row r="110" spans="1:12" ht="12.75">
      <c r="A110" s="418"/>
      <c r="B110" s="418"/>
      <c r="C110" s="418"/>
      <c r="D110" s="418"/>
      <c r="E110" s="418"/>
      <c r="F110" s="418"/>
      <c r="G110" s="244"/>
      <c r="H110" s="197"/>
      <c r="I110" s="197"/>
      <c r="J110" s="197"/>
      <c r="K110" s="197"/>
      <c r="L110" s="197"/>
    </row>
    <row r="111" spans="1:12" ht="12.75">
      <c r="A111" s="244"/>
      <c r="B111" s="244"/>
      <c r="C111" s="244"/>
      <c r="D111" s="244"/>
      <c r="E111" s="244"/>
      <c r="F111" s="244"/>
      <c r="G111" s="244"/>
      <c r="H111" s="417"/>
      <c r="I111" s="417"/>
      <c r="J111" s="417"/>
      <c r="K111" s="417"/>
      <c r="L111" s="417"/>
    </row>
    <row r="112" spans="1:12" ht="12.75">
      <c r="A112" s="420"/>
      <c r="B112" s="420"/>
      <c r="C112" s="420"/>
      <c r="D112" s="420"/>
      <c r="E112" s="420"/>
      <c r="F112" s="420"/>
      <c r="G112" s="420"/>
      <c r="H112" s="417"/>
      <c r="I112" s="417"/>
      <c r="J112" s="417"/>
      <c r="K112" s="417"/>
      <c r="L112" s="417"/>
    </row>
    <row r="113" spans="1:12" ht="12.75">
      <c r="A113" s="244"/>
      <c r="B113" s="244"/>
      <c r="C113" s="244"/>
      <c r="D113" s="244"/>
      <c r="E113" s="244"/>
      <c r="F113" s="244"/>
      <c r="G113" s="244"/>
      <c r="H113" s="417"/>
      <c r="I113" s="417"/>
      <c r="J113" s="417"/>
      <c r="K113" s="417"/>
      <c r="L113" s="417"/>
    </row>
    <row r="114" spans="1:12" ht="12.75">
      <c r="A114" s="244"/>
      <c r="B114" s="244"/>
      <c r="C114" s="244"/>
      <c r="D114" s="244"/>
      <c r="E114" s="244"/>
      <c r="F114" s="244"/>
      <c r="G114" s="244"/>
      <c r="H114" s="417"/>
      <c r="I114" s="417"/>
      <c r="J114" s="417"/>
      <c r="K114" s="417"/>
      <c r="L114" s="417"/>
    </row>
    <row r="115" spans="1:12" ht="12.75">
      <c r="A115" s="244"/>
      <c r="B115" s="244"/>
      <c r="C115" s="244"/>
      <c r="D115" s="244"/>
      <c r="E115" s="244"/>
      <c r="F115" s="244"/>
      <c r="G115" s="244"/>
      <c r="H115" s="417"/>
      <c r="I115" s="417"/>
      <c r="J115" s="417"/>
      <c r="K115" s="417"/>
      <c r="L115" s="417"/>
    </row>
    <row r="116" spans="1:12" ht="12.75">
      <c r="A116" s="244"/>
      <c r="B116" s="244"/>
      <c r="C116" s="244"/>
      <c r="D116" s="244"/>
      <c r="E116" s="244"/>
      <c r="F116" s="244"/>
      <c r="G116" s="244"/>
      <c r="H116" s="417"/>
      <c r="I116" s="417"/>
      <c r="J116" s="417"/>
      <c r="K116" s="417"/>
      <c r="L116" s="417"/>
    </row>
    <row r="117" spans="1:12" ht="12.75">
      <c r="A117" s="244"/>
      <c r="B117" s="244"/>
      <c r="C117" s="244"/>
      <c r="D117" s="244"/>
      <c r="E117" s="244"/>
      <c r="F117" s="244"/>
      <c r="G117" s="244"/>
      <c r="H117" s="417"/>
      <c r="I117" s="417"/>
      <c r="J117" s="417"/>
      <c r="K117" s="417"/>
      <c r="L117" s="417"/>
    </row>
    <row r="118" spans="1:12" ht="12.75">
      <c r="A118" s="243"/>
      <c r="B118" s="244"/>
      <c r="C118" s="244"/>
      <c r="D118" s="244"/>
      <c r="E118" s="244"/>
      <c r="F118" s="244"/>
      <c r="G118" s="244"/>
      <c r="H118" s="417"/>
      <c r="I118" s="417"/>
      <c r="J118" s="417"/>
      <c r="K118" s="417"/>
      <c r="L118" s="417"/>
    </row>
    <row r="119" spans="1:12" ht="12.75">
      <c r="A119" s="243"/>
      <c r="B119" s="244"/>
      <c r="C119" s="244"/>
      <c r="D119" s="244"/>
      <c r="E119" s="244"/>
      <c r="F119" s="244"/>
      <c r="G119" s="244"/>
      <c r="H119" s="417"/>
      <c r="I119" s="417"/>
      <c r="J119" s="417"/>
      <c r="K119" s="417"/>
      <c r="L119" s="417"/>
    </row>
    <row r="120" spans="1:12" ht="12.75">
      <c r="A120" s="244"/>
      <c r="B120" s="244"/>
      <c r="C120" s="244"/>
      <c r="D120" s="244"/>
      <c r="E120" s="244"/>
      <c r="F120" s="244"/>
      <c r="G120" s="244"/>
      <c r="H120" s="244"/>
      <c r="I120" s="244"/>
      <c r="J120" s="244"/>
      <c r="K120" s="244"/>
      <c r="L120" s="244"/>
    </row>
    <row r="121" spans="1:12" ht="12.75">
      <c r="A121" s="244"/>
      <c r="B121" s="244"/>
      <c r="C121" s="244"/>
      <c r="D121" s="244"/>
      <c r="E121" s="244"/>
      <c r="F121" s="244"/>
      <c r="G121" s="244"/>
      <c r="H121" s="244"/>
      <c r="I121" s="244"/>
      <c r="J121" s="244"/>
      <c r="K121" s="244"/>
      <c r="L121" s="244"/>
    </row>
    <row r="122" spans="1:12" ht="12.75">
      <c r="A122" s="244"/>
      <c r="B122" s="244"/>
      <c r="C122" s="244"/>
      <c r="D122" s="244"/>
      <c r="E122" s="244"/>
      <c r="F122" s="244"/>
      <c r="G122" s="244"/>
      <c r="H122" s="244"/>
      <c r="I122" s="244"/>
      <c r="J122" s="244"/>
      <c r="K122" s="244"/>
      <c r="L122" s="244"/>
    </row>
    <row r="123" spans="1:12" ht="12.75">
      <c r="A123" s="243"/>
      <c r="B123" s="244"/>
      <c r="C123" s="244"/>
      <c r="D123" s="244"/>
      <c r="E123" s="244"/>
      <c r="F123" s="244"/>
      <c r="G123" s="244"/>
      <c r="H123" s="244"/>
      <c r="I123" s="244"/>
      <c r="J123" s="244"/>
      <c r="K123" s="244"/>
      <c r="L123" s="244"/>
    </row>
    <row r="124" spans="1:12" ht="12.75">
      <c r="A124" s="244"/>
      <c r="B124" s="244"/>
      <c r="C124" s="244"/>
      <c r="D124" s="244"/>
      <c r="E124" s="244"/>
      <c r="F124" s="244"/>
      <c r="G124" s="244"/>
      <c r="H124" s="244"/>
      <c r="I124" s="244"/>
      <c r="J124" s="244"/>
      <c r="K124" s="244"/>
      <c r="L124" s="244"/>
    </row>
    <row r="125" spans="1:12" ht="12.75">
      <c r="A125" s="244"/>
      <c r="B125" s="244"/>
      <c r="C125" s="244"/>
      <c r="D125" s="244"/>
      <c r="E125" s="244"/>
      <c r="F125" s="244"/>
      <c r="G125" s="244"/>
      <c r="H125" s="244"/>
      <c r="I125" s="244"/>
      <c r="J125" s="244"/>
      <c r="K125" s="244"/>
      <c r="L125" s="244"/>
    </row>
    <row r="126" spans="1:12" ht="12.75">
      <c r="A126" s="421"/>
      <c r="B126" s="421"/>
      <c r="C126" s="421"/>
      <c r="D126" s="421"/>
      <c r="E126" s="421"/>
      <c r="F126" s="421"/>
      <c r="G126" s="421"/>
      <c r="H126" s="421"/>
      <c r="I126" s="421"/>
      <c r="J126" s="421"/>
      <c r="K126" s="421"/>
      <c r="L126" s="421"/>
    </row>
    <row r="127" spans="1:12" ht="12.75">
      <c r="A127" s="421"/>
      <c r="B127" s="421"/>
      <c r="C127" s="421"/>
      <c r="D127" s="421"/>
      <c r="E127" s="421"/>
      <c r="F127" s="421"/>
      <c r="G127" s="421"/>
      <c r="H127" s="421"/>
      <c r="I127" s="421"/>
      <c r="J127" s="421"/>
      <c r="K127" s="421"/>
      <c r="L127" s="421"/>
    </row>
    <row r="128" spans="1:12" ht="12.75">
      <c r="A128" s="244"/>
      <c r="B128" s="244"/>
      <c r="C128" s="244"/>
      <c r="D128" s="244"/>
      <c r="E128" s="244"/>
      <c r="F128" s="244"/>
      <c r="G128" s="244"/>
      <c r="H128" s="244"/>
      <c r="I128" s="244"/>
      <c r="J128" s="244"/>
      <c r="K128" s="244"/>
      <c r="L128" s="244"/>
    </row>
    <row r="129" spans="1:12" ht="12.75">
      <c r="A129" s="244"/>
      <c r="B129" s="244"/>
      <c r="C129" s="244"/>
      <c r="D129" s="244"/>
      <c r="E129" s="244"/>
      <c r="F129" s="244"/>
      <c r="G129" s="244"/>
      <c r="H129" s="244"/>
      <c r="I129" s="244"/>
      <c r="J129" s="244"/>
      <c r="K129" s="244"/>
      <c r="L129" s="244"/>
    </row>
    <row r="130" spans="1:12" ht="12.75">
      <c r="A130" s="244"/>
      <c r="B130" s="244"/>
      <c r="C130" s="244"/>
      <c r="D130" s="244"/>
      <c r="E130" s="244"/>
      <c r="F130" s="244"/>
      <c r="G130" s="244"/>
      <c r="H130" s="244"/>
      <c r="I130" s="244"/>
      <c r="J130" s="244"/>
      <c r="K130" s="244"/>
      <c r="L130" s="244"/>
    </row>
    <row r="131" spans="1:12" ht="12.75">
      <c r="A131" s="244"/>
      <c r="B131" s="244"/>
      <c r="C131" s="244"/>
      <c r="D131" s="244"/>
      <c r="E131" s="244"/>
      <c r="F131" s="244"/>
      <c r="G131" s="244"/>
      <c r="H131" s="244"/>
      <c r="I131" s="244"/>
      <c r="J131" s="244"/>
      <c r="K131" s="244"/>
      <c r="L131" s="244"/>
    </row>
    <row r="132" spans="1:12" ht="12.75">
      <c r="A132" s="244"/>
      <c r="B132" s="244"/>
      <c r="C132" s="244"/>
      <c r="D132" s="244"/>
      <c r="E132" s="244"/>
      <c r="F132" s="244"/>
      <c r="G132" s="244"/>
      <c r="H132" s="244"/>
      <c r="I132" s="244"/>
      <c r="J132" s="244"/>
      <c r="K132" s="244"/>
      <c r="L132" s="244"/>
    </row>
    <row r="133" spans="1:12" ht="12.75">
      <c r="A133" s="244"/>
      <c r="B133" s="244"/>
      <c r="C133" s="244"/>
      <c r="D133" s="244"/>
      <c r="E133" s="244"/>
      <c r="F133" s="244"/>
      <c r="G133" s="244"/>
      <c r="H133" s="244"/>
      <c r="I133" s="244"/>
      <c r="J133" s="244"/>
      <c r="K133" s="244"/>
      <c r="L133" s="244"/>
    </row>
    <row r="134" spans="1:12" ht="12.75">
      <c r="A134" s="243"/>
      <c r="B134" s="244"/>
      <c r="C134" s="244"/>
      <c r="D134" s="244"/>
      <c r="E134" s="244"/>
      <c r="F134" s="244"/>
      <c r="G134" s="244"/>
      <c r="H134" s="244"/>
      <c r="I134" s="244"/>
      <c r="J134" s="244"/>
      <c r="K134" s="244"/>
      <c r="L134" s="244"/>
    </row>
    <row r="135" spans="1:12" ht="12.75">
      <c r="A135" s="244"/>
      <c r="B135" s="244"/>
      <c r="C135" s="244"/>
      <c r="D135" s="244"/>
      <c r="E135" s="244"/>
      <c r="F135" s="244"/>
      <c r="G135" s="244"/>
      <c r="H135" s="244"/>
      <c r="I135" s="244"/>
      <c r="J135" s="244"/>
      <c r="K135" s="244"/>
      <c r="L135" s="244"/>
    </row>
    <row r="136" spans="1:12" ht="12.75">
      <c r="A136" s="244"/>
      <c r="B136" s="244"/>
      <c r="C136" s="244"/>
      <c r="D136" s="244"/>
      <c r="E136" s="244"/>
      <c r="F136" s="244"/>
      <c r="G136" s="244"/>
      <c r="H136" s="244"/>
      <c r="I136" s="244"/>
      <c r="J136" s="244"/>
      <c r="K136" s="244"/>
      <c r="L136" s="244"/>
    </row>
    <row r="137" spans="1:12" ht="12.75">
      <c r="A137" s="243"/>
      <c r="B137" s="244"/>
      <c r="C137" s="244"/>
      <c r="D137" s="244"/>
      <c r="E137" s="244"/>
      <c r="F137" s="244"/>
      <c r="G137" s="244"/>
      <c r="H137" s="244"/>
      <c r="I137" s="244"/>
      <c r="J137" s="244"/>
      <c r="K137" s="244"/>
      <c r="L137" s="244"/>
    </row>
    <row r="138" spans="1:12" ht="12.75">
      <c r="A138" s="243"/>
      <c r="B138" s="244"/>
      <c r="C138" s="244"/>
      <c r="D138" s="244"/>
      <c r="E138" s="244"/>
      <c r="F138" s="244"/>
      <c r="G138" s="244"/>
      <c r="H138" s="244"/>
      <c r="I138" s="244"/>
      <c r="J138" s="244"/>
      <c r="K138" s="244"/>
      <c r="L138" s="244"/>
    </row>
    <row r="139" spans="1:12" ht="12.75">
      <c r="A139" s="243"/>
      <c r="B139" s="244"/>
      <c r="C139" s="244"/>
      <c r="D139" s="244"/>
      <c r="E139" s="244"/>
      <c r="F139" s="244"/>
      <c r="G139" s="244"/>
      <c r="H139" s="244"/>
      <c r="I139" s="244"/>
      <c r="J139" s="244"/>
      <c r="K139" s="244"/>
      <c r="L139" s="244"/>
    </row>
    <row r="140" spans="1:12" ht="12.75">
      <c r="A140" s="243"/>
      <c r="B140" s="244"/>
      <c r="C140" s="244"/>
      <c r="D140" s="244"/>
      <c r="E140" s="244"/>
      <c r="F140" s="244"/>
      <c r="G140" s="244"/>
      <c r="H140" s="244"/>
      <c r="I140" s="244"/>
      <c r="J140" s="244"/>
      <c r="K140" s="244"/>
      <c r="L140" s="244"/>
    </row>
    <row r="141" spans="1:12" ht="12.75">
      <c r="A141" s="244"/>
      <c r="B141" s="244"/>
      <c r="C141" s="244"/>
      <c r="D141" s="244"/>
      <c r="E141" s="244"/>
      <c r="F141" s="244"/>
      <c r="G141" s="244"/>
      <c r="H141" s="244"/>
      <c r="I141" s="244"/>
      <c r="J141" s="244"/>
      <c r="K141" s="244"/>
      <c r="L141" s="244"/>
    </row>
    <row r="142" spans="1:12" ht="12.75">
      <c r="A142" s="244"/>
      <c r="B142" s="244"/>
      <c r="C142" s="244"/>
      <c r="D142" s="244"/>
      <c r="E142" s="244"/>
      <c r="F142" s="244"/>
      <c r="G142" s="244"/>
      <c r="H142" s="244"/>
      <c r="I142" s="244"/>
      <c r="J142" s="244"/>
      <c r="K142" s="244"/>
      <c r="L142" s="244"/>
    </row>
    <row r="143" spans="1:12" ht="12.75">
      <c r="A143" s="244"/>
      <c r="B143" s="244"/>
      <c r="C143" s="244"/>
      <c r="D143" s="244"/>
      <c r="E143" s="244"/>
      <c r="F143" s="244"/>
      <c r="G143" s="417"/>
      <c r="H143" s="417"/>
      <c r="I143" s="417"/>
      <c r="J143" s="417"/>
      <c r="K143" s="422"/>
      <c r="L143" s="244"/>
    </row>
    <row r="144" spans="1:12" ht="12.75">
      <c r="A144" s="244"/>
      <c r="B144" s="244"/>
      <c r="C144" s="244"/>
      <c r="D144" s="244"/>
      <c r="E144" s="244"/>
      <c r="F144" s="244"/>
      <c r="G144" s="417"/>
      <c r="H144" s="417"/>
      <c r="I144" s="417"/>
      <c r="J144" s="417"/>
      <c r="K144" s="422"/>
      <c r="L144" s="244"/>
    </row>
    <row r="145" spans="1:12" ht="12.75">
      <c r="A145" s="244"/>
      <c r="B145" s="244"/>
      <c r="C145" s="244"/>
      <c r="D145" s="244"/>
      <c r="E145" s="244"/>
      <c r="F145" s="244"/>
      <c r="G145" s="244"/>
      <c r="H145" s="244"/>
      <c r="I145" s="244"/>
      <c r="J145" s="244"/>
      <c r="K145" s="244"/>
      <c r="L145" s="244"/>
    </row>
    <row r="146" spans="1:12" ht="12.75">
      <c r="A146" s="244"/>
      <c r="B146" s="244"/>
      <c r="C146" s="244"/>
      <c r="D146" s="244"/>
      <c r="E146" s="244"/>
      <c r="F146" s="244"/>
      <c r="G146" s="244"/>
      <c r="H146" s="244"/>
      <c r="I146" s="244"/>
      <c r="J146" s="244"/>
      <c r="K146" s="244"/>
      <c r="L146" s="244"/>
    </row>
    <row r="147" spans="1:12" ht="12.75">
      <c r="A147" s="244"/>
      <c r="B147" s="244"/>
      <c r="C147" s="244"/>
      <c r="D147" s="244"/>
      <c r="E147" s="244"/>
      <c r="F147" s="244"/>
      <c r="G147" s="244"/>
      <c r="H147" s="244"/>
      <c r="I147" s="244"/>
      <c r="J147" s="244"/>
      <c r="K147" s="244"/>
      <c r="L147" s="244"/>
    </row>
    <row r="148" spans="1:12" ht="12.75">
      <c r="A148" s="423"/>
      <c r="B148" s="423"/>
      <c r="C148" s="423"/>
      <c r="D148" s="423"/>
      <c r="E148" s="423"/>
      <c r="F148" s="423"/>
      <c r="G148" s="423"/>
      <c r="H148" s="423"/>
      <c r="I148" s="423"/>
      <c r="J148" s="244"/>
      <c r="K148" s="244"/>
      <c r="L148" s="244"/>
    </row>
  </sheetData>
  <mergeCells count="171">
    <mergeCell ref="H21:I21"/>
    <mergeCell ref="J21:L21"/>
    <mergeCell ref="H22:I22"/>
    <mergeCell ref="J22:L22"/>
    <mergeCell ref="H23:I23"/>
    <mergeCell ref="J23:L23"/>
    <mergeCell ref="H24:I24"/>
    <mergeCell ref="J24:L24"/>
    <mergeCell ref="H25:I25"/>
    <mergeCell ref="J25:L25"/>
    <mergeCell ref="H26:I26"/>
    <mergeCell ref="J26:L26"/>
    <mergeCell ref="H27:I27"/>
    <mergeCell ref="J27:L27"/>
    <mergeCell ref="H28:I28"/>
    <mergeCell ref="J28:L28"/>
    <mergeCell ref="H29:I29"/>
    <mergeCell ref="J29:L29"/>
    <mergeCell ref="H30:I30"/>
    <mergeCell ref="J30:L30"/>
    <mergeCell ref="H31:I31"/>
    <mergeCell ref="J31:L31"/>
    <mergeCell ref="H32:I32"/>
    <mergeCell ref="J32:L32"/>
    <mergeCell ref="H33:I33"/>
    <mergeCell ref="J33:L33"/>
    <mergeCell ref="H34:I34"/>
    <mergeCell ref="J34:L34"/>
    <mergeCell ref="H35:I35"/>
    <mergeCell ref="J35:L35"/>
    <mergeCell ref="H36:I36"/>
    <mergeCell ref="J36:L36"/>
    <mergeCell ref="H37:I37"/>
    <mergeCell ref="J37:L37"/>
    <mergeCell ref="H38:I38"/>
    <mergeCell ref="J38:L38"/>
    <mergeCell ref="A43:I43"/>
    <mergeCell ref="H47:I47"/>
    <mergeCell ref="J47:L47"/>
    <mergeCell ref="H48:I48"/>
    <mergeCell ref="J48:L48"/>
    <mergeCell ref="H49:I49"/>
    <mergeCell ref="J49:L49"/>
    <mergeCell ref="H50:I50"/>
    <mergeCell ref="J50:L50"/>
    <mergeCell ref="H51:I51"/>
    <mergeCell ref="J51:L51"/>
    <mergeCell ref="H52:I52"/>
    <mergeCell ref="J52:L52"/>
    <mergeCell ref="H53:I53"/>
    <mergeCell ref="J53:L53"/>
    <mergeCell ref="H54:I54"/>
    <mergeCell ref="J54:L54"/>
    <mergeCell ref="A55:L55"/>
    <mergeCell ref="H59:I59"/>
    <mergeCell ref="J59:L59"/>
    <mergeCell ref="H60:I60"/>
    <mergeCell ref="J60:L60"/>
    <mergeCell ref="H61:I61"/>
    <mergeCell ref="J61:L61"/>
    <mergeCell ref="H62:I62"/>
    <mergeCell ref="J62:L62"/>
    <mergeCell ref="H63:I63"/>
    <mergeCell ref="J63:L63"/>
    <mergeCell ref="H64:I64"/>
    <mergeCell ref="J64:L64"/>
    <mergeCell ref="H65:I65"/>
    <mergeCell ref="J65:L65"/>
    <mergeCell ref="H66:I66"/>
    <mergeCell ref="J66:L66"/>
    <mergeCell ref="H67:I67"/>
    <mergeCell ref="J67:L67"/>
    <mergeCell ref="H68:I68"/>
    <mergeCell ref="J68:L68"/>
    <mergeCell ref="H69:I69"/>
    <mergeCell ref="J69:L69"/>
    <mergeCell ref="H70:I70"/>
    <mergeCell ref="J70:L70"/>
    <mergeCell ref="H71:I71"/>
    <mergeCell ref="J71:L71"/>
    <mergeCell ref="H72:I72"/>
    <mergeCell ref="J72:L72"/>
    <mergeCell ref="H73:I73"/>
    <mergeCell ref="J73:L73"/>
    <mergeCell ref="H74:I74"/>
    <mergeCell ref="J74:L74"/>
    <mergeCell ref="H75:I75"/>
    <mergeCell ref="J75:L75"/>
    <mergeCell ref="H76:I76"/>
    <mergeCell ref="J76:L76"/>
    <mergeCell ref="H77:I77"/>
    <mergeCell ref="J77:L77"/>
    <mergeCell ref="H78:I78"/>
    <mergeCell ref="J78:L78"/>
    <mergeCell ref="H79:I79"/>
    <mergeCell ref="J79:L79"/>
    <mergeCell ref="H80:I80"/>
    <mergeCell ref="J80:L80"/>
    <mergeCell ref="H81:I81"/>
    <mergeCell ref="J81:L81"/>
    <mergeCell ref="H82:I82"/>
    <mergeCell ref="J82:L82"/>
    <mergeCell ref="H89:I89"/>
    <mergeCell ref="J89:L89"/>
    <mergeCell ref="H90:I90"/>
    <mergeCell ref="J90:L90"/>
    <mergeCell ref="H91:I91"/>
    <mergeCell ref="J91:L91"/>
    <mergeCell ref="H92:I92"/>
    <mergeCell ref="J92:L92"/>
    <mergeCell ref="H93:I93"/>
    <mergeCell ref="J93:L93"/>
    <mergeCell ref="H94:I94"/>
    <mergeCell ref="J94:L94"/>
    <mergeCell ref="H95:I95"/>
    <mergeCell ref="J95:L95"/>
    <mergeCell ref="H96:I96"/>
    <mergeCell ref="J96:L96"/>
    <mergeCell ref="H97:I97"/>
    <mergeCell ref="J97:L97"/>
    <mergeCell ref="H98:I98"/>
    <mergeCell ref="J98:L98"/>
    <mergeCell ref="H99:I99"/>
    <mergeCell ref="J99:L99"/>
    <mergeCell ref="H100:I100"/>
    <mergeCell ref="J100:L100"/>
    <mergeCell ref="H101:I101"/>
    <mergeCell ref="J101:L101"/>
    <mergeCell ref="H102:I102"/>
    <mergeCell ref="J102:L102"/>
    <mergeCell ref="H103:I103"/>
    <mergeCell ref="J103:L103"/>
    <mergeCell ref="H104:I104"/>
    <mergeCell ref="J104:L104"/>
    <mergeCell ref="H105:I105"/>
    <mergeCell ref="J105:L105"/>
    <mergeCell ref="H106:I106"/>
    <mergeCell ref="J106:L106"/>
    <mergeCell ref="H107:I107"/>
    <mergeCell ref="J107:L107"/>
    <mergeCell ref="H108:I108"/>
    <mergeCell ref="J108:L108"/>
    <mergeCell ref="H109:I109"/>
    <mergeCell ref="J109:L109"/>
    <mergeCell ref="A110:F110"/>
    <mergeCell ref="H110:I110"/>
    <mergeCell ref="J110:L110"/>
    <mergeCell ref="H111:I111"/>
    <mergeCell ref="J111:L111"/>
    <mergeCell ref="A112:G112"/>
    <mergeCell ref="H112:I112"/>
    <mergeCell ref="J112:L112"/>
    <mergeCell ref="H113:I113"/>
    <mergeCell ref="J113:L113"/>
    <mergeCell ref="H114:I114"/>
    <mergeCell ref="J114:L114"/>
    <mergeCell ref="H115:I115"/>
    <mergeCell ref="J115:L115"/>
    <mergeCell ref="H116:I116"/>
    <mergeCell ref="J116:L116"/>
    <mergeCell ref="H117:I117"/>
    <mergeCell ref="J117:L117"/>
    <mergeCell ref="H118:I118"/>
    <mergeCell ref="J118:L118"/>
    <mergeCell ref="H119:I119"/>
    <mergeCell ref="J119:L119"/>
    <mergeCell ref="A126:L126"/>
    <mergeCell ref="A127:L127"/>
    <mergeCell ref="G143:J143"/>
    <mergeCell ref="G144:J144"/>
    <mergeCell ref="A148:I148"/>
  </mergeCells>
  <printOptions horizontalCentered="1"/>
  <pageMargins left="0.7402777777777778" right="0.22013888888888888" top="0.9798611111111111" bottom="0.19652777777777777"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3:IV157"/>
  <sheetViews>
    <sheetView zoomScale="90" zoomScaleNormal="90" workbookViewId="0" topLeftCell="B1">
      <pane xSplit="4" ySplit="3" topLeftCell="F146" activePane="bottomRight" state="frozen"/>
      <selection pane="topLeft" activeCell="B1" sqref="B1"/>
      <selection pane="topRight" activeCell="F1" sqref="F1"/>
      <selection pane="bottomLeft" activeCell="B146" sqref="B146"/>
      <selection pane="bottomRight" activeCell="F130" sqref="F130"/>
    </sheetView>
  </sheetViews>
  <sheetFormatPr defaultColWidth="9.00390625" defaultRowHeight="12.75"/>
  <cols>
    <col min="1" max="1" width="7.25390625" style="153" customWidth="1"/>
    <col min="2" max="2" width="11.875" style="153" customWidth="1"/>
    <col min="3" max="3" width="15.375" style="153" customWidth="1"/>
    <col min="4" max="5" width="14.875" style="153" customWidth="1"/>
    <col min="6" max="6" width="17.125" style="153" customWidth="1"/>
    <col min="7" max="7" width="17.375" style="153" customWidth="1"/>
    <col min="8" max="180" width="9.125" style="215" customWidth="1"/>
    <col min="181" max="16384" width="9.125" style="153" customWidth="1"/>
  </cols>
  <sheetData>
    <row r="1" ht="15.75" customHeight="1"/>
    <row r="3" spans="1:7" ht="24" customHeight="1">
      <c r="A3" s="424" t="s">
        <v>660</v>
      </c>
      <c r="B3" s="424"/>
      <c r="C3" s="424"/>
      <c r="D3" s="424"/>
      <c r="F3" s="198" t="s">
        <v>351</v>
      </c>
      <c r="G3" s="198" t="s">
        <v>352</v>
      </c>
    </row>
    <row r="4" spans="2:7" ht="17.25" customHeight="1">
      <c r="B4" s="425" t="s">
        <v>661</v>
      </c>
      <c r="C4" s="425"/>
      <c r="D4" s="425"/>
      <c r="E4" s="425"/>
      <c r="F4" s="201">
        <v>23110010000</v>
      </c>
      <c r="G4" s="201">
        <v>23110010000</v>
      </c>
    </row>
    <row r="5" spans="2:7" ht="17.25" customHeight="1">
      <c r="B5" s="425" t="s">
        <v>662</v>
      </c>
      <c r="C5" s="425"/>
      <c r="D5" s="425"/>
      <c r="E5" s="425"/>
      <c r="F5" s="201">
        <f>76889990000+20000000000</f>
        <v>96889990000</v>
      </c>
      <c r="G5" s="201">
        <f>76889990000+20000000000</f>
        <v>96889990000</v>
      </c>
    </row>
    <row r="6" spans="1:7" ht="17.25" customHeight="1">
      <c r="A6" s="426"/>
      <c r="B6" s="427"/>
      <c r="C6" s="428" t="s">
        <v>356</v>
      </c>
      <c r="D6" s="425"/>
      <c r="E6" s="425"/>
      <c r="F6" s="245">
        <f>F4+F5</f>
        <v>120000000000</v>
      </c>
      <c r="G6" s="245">
        <f>G4+G5</f>
        <v>120000000000</v>
      </c>
    </row>
    <row r="7" spans="2:7" ht="17.25" customHeight="1">
      <c r="B7" s="425" t="s">
        <v>663</v>
      </c>
      <c r="C7" s="425"/>
      <c r="D7" s="425"/>
      <c r="E7" s="425"/>
      <c r="F7" s="429"/>
      <c r="G7" s="245">
        <v>0</v>
      </c>
    </row>
    <row r="8" spans="1:7" ht="17.25" customHeight="1">
      <c r="A8" s="426"/>
      <c r="B8" s="425" t="s">
        <v>664</v>
      </c>
      <c r="C8" s="425"/>
      <c r="D8" s="425"/>
      <c r="E8" s="425"/>
      <c r="F8" s="201">
        <v>0</v>
      </c>
      <c r="G8" s="201">
        <v>0</v>
      </c>
    </row>
    <row r="9" spans="1:7" ht="17.25" customHeight="1">
      <c r="A9" s="426"/>
      <c r="B9" s="425"/>
      <c r="C9" s="425"/>
      <c r="D9" s="425"/>
      <c r="E9" s="425"/>
      <c r="F9" s="430"/>
      <c r="G9" s="245"/>
    </row>
    <row r="10" spans="1:7" ht="17.25" customHeight="1">
      <c r="A10" s="243" t="s">
        <v>665</v>
      </c>
      <c r="B10" s="244"/>
      <c r="C10" s="244"/>
      <c r="D10" s="244"/>
      <c r="E10" s="244"/>
      <c r="F10" s="198" t="s">
        <v>351</v>
      </c>
      <c r="G10" s="198" t="s">
        <v>352</v>
      </c>
    </row>
    <row r="11" spans="2:7" ht="17.25" customHeight="1">
      <c r="B11" s="244" t="s">
        <v>666</v>
      </c>
      <c r="C11" s="244"/>
      <c r="D11" s="244"/>
      <c r="E11" s="244"/>
      <c r="F11" s="245"/>
      <c r="G11" s="245"/>
    </row>
    <row r="12" spans="2:7" ht="17.25" customHeight="1">
      <c r="B12" s="244" t="s">
        <v>667</v>
      </c>
      <c r="C12" s="244"/>
      <c r="D12" s="244"/>
      <c r="E12" s="244"/>
      <c r="F12" s="245">
        <f>G12+G13</f>
        <v>120000000000</v>
      </c>
      <c r="G12" s="245">
        <v>100000000000</v>
      </c>
    </row>
    <row r="13" spans="2:7" ht="17.25" customHeight="1">
      <c r="B13" s="244" t="s">
        <v>668</v>
      </c>
      <c r="C13" s="244"/>
      <c r="D13" s="244"/>
      <c r="E13" s="244"/>
      <c r="F13" s="245">
        <v>20000000000</v>
      </c>
      <c r="G13" s="245">
        <v>20000000000</v>
      </c>
    </row>
    <row r="14" spans="2:7" ht="17.25" customHeight="1">
      <c r="B14" s="244" t="s">
        <v>669</v>
      </c>
      <c r="C14" s="244"/>
      <c r="D14" s="244"/>
      <c r="E14" s="244"/>
      <c r="F14" s="245"/>
      <c r="G14" s="245"/>
    </row>
    <row r="15" spans="2:7" ht="17.25" customHeight="1">
      <c r="B15" s="244" t="s">
        <v>670</v>
      </c>
      <c r="C15" s="244"/>
      <c r="D15" s="244"/>
      <c r="E15" s="244"/>
      <c r="F15" s="245"/>
      <c r="G15" s="245"/>
    </row>
    <row r="16" spans="2:7" ht="17.25" customHeight="1">
      <c r="B16" s="244" t="s">
        <v>671</v>
      </c>
      <c r="C16" s="244"/>
      <c r="D16" s="244"/>
      <c r="E16" s="244"/>
      <c r="F16" s="245">
        <v>0</v>
      </c>
      <c r="G16" s="245">
        <v>0</v>
      </c>
    </row>
    <row r="17" spans="1:7" ht="17.25" customHeight="1">
      <c r="A17" s="243" t="s">
        <v>672</v>
      </c>
      <c r="B17" s="244"/>
      <c r="C17" s="244"/>
      <c r="D17" s="244"/>
      <c r="E17" s="244"/>
      <c r="F17" s="245">
        <v>0</v>
      </c>
      <c r="G17" s="245">
        <v>0</v>
      </c>
    </row>
    <row r="18" spans="2:7" ht="17.25" customHeight="1">
      <c r="B18" s="244" t="s">
        <v>673</v>
      </c>
      <c r="C18" s="244"/>
      <c r="D18" s="244"/>
      <c r="E18" s="244"/>
      <c r="F18" s="245">
        <v>0</v>
      </c>
      <c r="G18" s="245">
        <v>0</v>
      </c>
    </row>
    <row r="19" spans="2:7" ht="17.25" customHeight="1">
      <c r="B19" s="244" t="s">
        <v>674</v>
      </c>
      <c r="C19" s="244"/>
      <c r="D19" s="244"/>
      <c r="E19" s="244"/>
      <c r="F19" s="245">
        <v>0</v>
      </c>
      <c r="G19" s="245">
        <v>0</v>
      </c>
    </row>
    <row r="20" spans="2:7" ht="17.25" customHeight="1">
      <c r="B20" s="244" t="s">
        <v>675</v>
      </c>
      <c r="C20" s="244"/>
      <c r="D20" s="244"/>
      <c r="E20" s="244"/>
      <c r="F20" s="245"/>
      <c r="G20" s="245"/>
    </row>
    <row r="21" spans="2:7" ht="17.25" customHeight="1">
      <c r="B21" s="244" t="s">
        <v>676</v>
      </c>
      <c r="C21" s="244"/>
      <c r="D21" s="244"/>
      <c r="E21" s="244"/>
      <c r="F21" s="245">
        <v>0</v>
      </c>
      <c r="G21" s="245">
        <v>0</v>
      </c>
    </row>
    <row r="22" spans="1:7" ht="17.25" customHeight="1">
      <c r="A22" s="243" t="s">
        <v>677</v>
      </c>
      <c r="B22" s="244"/>
      <c r="C22" s="244"/>
      <c r="D22" s="244"/>
      <c r="E22" s="244"/>
      <c r="F22" s="198" t="s">
        <v>351</v>
      </c>
      <c r="G22" s="198" t="s">
        <v>352</v>
      </c>
    </row>
    <row r="23" spans="2:7" ht="17.25" customHeight="1">
      <c r="B23" s="244" t="s">
        <v>678</v>
      </c>
      <c r="C23" s="244"/>
      <c r="D23" s="244"/>
      <c r="E23" s="244"/>
      <c r="F23" s="245">
        <v>12000000</v>
      </c>
      <c r="G23" s="245">
        <v>12000000</v>
      </c>
    </row>
    <row r="24" spans="2:7" ht="17.25" customHeight="1">
      <c r="B24" s="244" t="s">
        <v>679</v>
      </c>
      <c r="C24" s="244"/>
      <c r="D24" s="244"/>
      <c r="E24" s="244"/>
      <c r="F24" s="245">
        <f>F25+F26</f>
        <v>12000000</v>
      </c>
      <c r="G24" s="245">
        <f>G25+G26</f>
        <v>12000000</v>
      </c>
    </row>
    <row r="25" spans="2:7" ht="17.25" customHeight="1">
      <c r="B25" s="244" t="s">
        <v>680</v>
      </c>
      <c r="C25" s="244"/>
      <c r="D25" s="244"/>
      <c r="E25" s="244"/>
      <c r="F25" s="245">
        <v>12000000</v>
      </c>
      <c r="G25" s="245">
        <v>12000000</v>
      </c>
    </row>
    <row r="26" spans="2:7" ht="17.25" customHeight="1">
      <c r="B26" s="244" t="s">
        <v>681</v>
      </c>
      <c r="C26" s="244"/>
      <c r="D26" s="244"/>
      <c r="E26" s="244"/>
      <c r="F26" s="245">
        <v>0</v>
      </c>
      <c r="G26" s="245">
        <v>0</v>
      </c>
    </row>
    <row r="27" spans="2:7" ht="17.25" customHeight="1">
      <c r="B27" s="244" t="s">
        <v>682</v>
      </c>
      <c r="C27" s="244"/>
      <c r="D27" s="244"/>
      <c r="E27" s="244"/>
      <c r="F27" s="245"/>
      <c r="G27" s="245"/>
    </row>
    <row r="28" spans="2:7" ht="17.25" customHeight="1">
      <c r="B28" s="244" t="s">
        <v>680</v>
      </c>
      <c r="C28" s="244"/>
      <c r="D28" s="244"/>
      <c r="E28" s="244"/>
      <c r="F28" s="245">
        <v>0</v>
      </c>
      <c r="G28" s="245">
        <v>0</v>
      </c>
    </row>
    <row r="29" spans="2:7" ht="17.25" customHeight="1">
      <c r="B29" s="244" t="s">
        <v>681</v>
      </c>
      <c r="C29" s="244"/>
      <c r="D29" s="244"/>
      <c r="E29" s="244"/>
      <c r="F29" s="245">
        <v>0</v>
      </c>
      <c r="G29" s="245">
        <v>0</v>
      </c>
    </row>
    <row r="30" spans="2:7" ht="17.25" customHeight="1">
      <c r="B30" s="244" t="s">
        <v>683</v>
      </c>
      <c r="C30" s="244"/>
      <c r="D30" s="244"/>
      <c r="E30" s="244"/>
      <c r="F30" s="245">
        <f>F24-F27</f>
        <v>12000000</v>
      </c>
      <c r="G30" s="245">
        <v>12000000</v>
      </c>
    </row>
    <row r="31" spans="2:7" ht="17.25" customHeight="1">
      <c r="B31" s="244" t="s">
        <v>680</v>
      </c>
      <c r="C31" s="244"/>
      <c r="D31" s="244"/>
      <c r="E31" s="244"/>
      <c r="F31" s="245">
        <f>F25-F28</f>
        <v>12000000</v>
      </c>
      <c r="G31" s="245">
        <v>12000000</v>
      </c>
    </row>
    <row r="32" spans="2:7" ht="17.25" customHeight="1">
      <c r="B32" s="244" t="s">
        <v>681</v>
      </c>
      <c r="C32" s="244"/>
      <c r="D32" s="244"/>
      <c r="E32" s="244"/>
      <c r="F32" s="245"/>
      <c r="G32" s="245"/>
    </row>
    <row r="33" spans="2:7" ht="9.75" customHeight="1">
      <c r="B33" s="244"/>
      <c r="C33" s="244"/>
      <c r="D33" s="244"/>
      <c r="E33" s="244"/>
      <c r="F33" s="245"/>
      <c r="G33" s="245"/>
    </row>
    <row r="34" spans="2:7" ht="17.25" customHeight="1">
      <c r="B34" s="243" t="s">
        <v>684</v>
      </c>
      <c r="C34" s="244"/>
      <c r="D34" s="244"/>
      <c r="E34" s="244"/>
      <c r="F34" s="245">
        <v>10000</v>
      </c>
      <c r="G34" s="245">
        <v>10000</v>
      </c>
    </row>
    <row r="35" spans="1:7" ht="22.5" customHeight="1">
      <c r="A35" s="243" t="s">
        <v>685</v>
      </c>
      <c r="B35" s="244"/>
      <c r="C35" s="244"/>
      <c r="D35" s="244"/>
      <c r="E35" s="244"/>
      <c r="F35" s="198" t="s">
        <v>351</v>
      </c>
      <c r="G35" s="198" t="s">
        <v>352</v>
      </c>
    </row>
    <row r="36" spans="1:7" ht="17.25" customHeight="1">
      <c r="A36" s="243"/>
      <c r="B36" s="244" t="s">
        <v>686</v>
      </c>
      <c r="C36" s="244"/>
      <c r="D36" s="244"/>
      <c r="E36" s="244"/>
      <c r="F36" s="245">
        <f>'BCD KT'!D97</f>
        <v>51100151798</v>
      </c>
      <c r="G36" s="245">
        <f>'BCD KT'!E97</f>
        <v>38975605299</v>
      </c>
    </row>
    <row r="37" spans="1:7" ht="17.25" customHeight="1">
      <c r="A37" s="243"/>
      <c r="B37" s="244" t="s">
        <v>687</v>
      </c>
      <c r="C37" s="244"/>
      <c r="D37" s="244"/>
      <c r="E37" s="244"/>
      <c r="F37" s="245">
        <f>'BCD KT'!D98</f>
        <v>10801178723</v>
      </c>
      <c r="G37" s="245">
        <f>'BCD KT'!E98</f>
        <v>8142742034</v>
      </c>
    </row>
    <row r="38" spans="1:7" ht="17.25" customHeight="1">
      <c r="A38" s="243"/>
      <c r="B38" s="244" t="s">
        <v>688</v>
      </c>
      <c r="C38" s="244"/>
      <c r="D38" s="244"/>
      <c r="E38" s="244"/>
      <c r="F38" s="245">
        <f>'BCD KT'!D99</f>
        <v>0</v>
      </c>
      <c r="G38" s="245">
        <f>'BCD KT'!E99</f>
        <v>226196555</v>
      </c>
    </row>
    <row r="39" spans="1:7" ht="21" customHeight="1">
      <c r="A39" s="243"/>
      <c r="B39" s="243" t="s">
        <v>689</v>
      </c>
      <c r="C39" s="244"/>
      <c r="D39" s="244"/>
      <c r="E39" s="244"/>
      <c r="F39" s="245"/>
      <c r="G39" s="245"/>
    </row>
    <row r="40" spans="1:7" ht="12.75" customHeight="1" hidden="1">
      <c r="A40" s="418" t="s">
        <v>690</v>
      </c>
      <c r="B40" s="418"/>
      <c r="C40" s="418"/>
      <c r="D40" s="418"/>
      <c r="E40" s="418"/>
      <c r="F40" s="418"/>
      <c r="G40" s="418"/>
    </row>
    <row r="41" spans="1:7" ht="17.25" customHeight="1">
      <c r="A41" s="244"/>
      <c r="B41" s="244" t="s">
        <v>691</v>
      </c>
      <c r="C41" s="244"/>
      <c r="D41" s="244"/>
      <c r="E41" s="244"/>
      <c r="F41" s="244"/>
      <c r="G41" s="244"/>
    </row>
    <row r="42" spans="1:7" ht="17.25" customHeight="1">
      <c r="A42" s="244"/>
      <c r="B42" s="244" t="s">
        <v>691</v>
      </c>
      <c r="C42" s="244"/>
      <c r="D42" s="244"/>
      <c r="E42" s="244"/>
      <c r="F42" s="244"/>
      <c r="G42" s="244"/>
    </row>
    <row r="43" spans="1:7" ht="17.25" customHeight="1">
      <c r="A43" s="244"/>
      <c r="B43" s="244" t="s">
        <v>691</v>
      </c>
      <c r="C43" s="244"/>
      <c r="D43" s="244"/>
      <c r="E43" s="244"/>
      <c r="F43" s="244"/>
      <c r="G43" s="244"/>
    </row>
    <row r="44" spans="1:7" ht="17.25" customHeight="1">
      <c r="A44" s="243" t="s">
        <v>692</v>
      </c>
      <c r="B44" s="244"/>
      <c r="C44" s="244"/>
      <c r="D44" s="244"/>
      <c r="E44" s="244"/>
      <c r="F44" s="198" t="s">
        <v>351</v>
      </c>
      <c r="G44" s="198" t="s">
        <v>352</v>
      </c>
    </row>
    <row r="45" spans="2:7" ht="17.25" customHeight="1">
      <c r="B45" s="244" t="s">
        <v>693</v>
      </c>
      <c r="C45" s="244"/>
      <c r="D45" s="244"/>
      <c r="E45" s="244"/>
      <c r="F45" s="244"/>
      <c r="G45" s="244"/>
    </row>
    <row r="46" spans="2:7" ht="17.25" customHeight="1">
      <c r="B46" s="244" t="s">
        <v>694</v>
      </c>
      <c r="C46" s="244"/>
      <c r="D46" s="244"/>
      <c r="E46" s="244"/>
      <c r="F46" s="244"/>
      <c r="G46" s="244"/>
    </row>
    <row r="47" spans="2:7" ht="17.25" customHeight="1">
      <c r="B47" s="244" t="s">
        <v>695</v>
      </c>
      <c r="C47" s="244"/>
      <c r="D47" s="244"/>
      <c r="E47" s="244"/>
      <c r="F47" s="244"/>
      <c r="G47" s="244"/>
    </row>
    <row r="48" spans="1:7" ht="17.25" customHeight="1">
      <c r="A48" s="243" t="s">
        <v>696</v>
      </c>
      <c r="B48" s="244"/>
      <c r="C48" s="244"/>
      <c r="D48" s="244"/>
      <c r="E48" s="244"/>
      <c r="F48" s="198" t="s">
        <v>351</v>
      </c>
      <c r="G48" s="198" t="s">
        <v>352</v>
      </c>
    </row>
    <row r="49" spans="1:7" ht="17.25" customHeight="1">
      <c r="A49" s="243" t="s">
        <v>697</v>
      </c>
      <c r="B49" s="244"/>
      <c r="C49" s="244"/>
      <c r="D49" s="244"/>
      <c r="E49" s="244"/>
      <c r="F49" s="244"/>
      <c r="G49" s="244"/>
    </row>
    <row r="50" spans="2:7" ht="17.25" customHeight="1">
      <c r="B50" s="244" t="s">
        <v>698</v>
      </c>
      <c r="C50" s="244"/>
      <c r="D50" s="244"/>
      <c r="E50" s="244"/>
      <c r="F50" s="244"/>
      <c r="G50" s="244"/>
    </row>
    <row r="51" spans="2:7" ht="17.25" customHeight="1">
      <c r="B51" s="244" t="s">
        <v>699</v>
      </c>
      <c r="C51" s="244"/>
      <c r="D51" s="244"/>
      <c r="E51" s="244"/>
      <c r="F51" s="244"/>
      <c r="G51" s="244"/>
    </row>
    <row r="52" spans="1:2" ht="18.75" customHeight="1">
      <c r="A52" s="154" t="s">
        <v>700</v>
      </c>
      <c r="B52" s="154"/>
    </row>
    <row r="53" spans="2:7" ht="17.25" customHeight="1">
      <c r="B53" s="244" t="s">
        <v>701</v>
      </c>
      <c r="C53" s="244"/>
      <c r="D53" s="244"/>
      <c r="E53" s="244"/>
      <c r="F53" s="244"/>
      <c r="G53" s="244"/>
    </row>
    <row r="54" spans="2:7" ht="17.25" customHeight="1">
      <c r="B54" s="244" t="s">
        <v>702</v>
      </c>
      <c r="C54" s="244"/>
      <c r="D54" s="244"/>
      <c r="E54" s="244"/>
      <c r="F54" s="244"/>
      <c r="G54" s="244"/>
    </row>
    <row r="55" spans="2:7" ht="17.25" customHeight="1">
      <c r="B55" s="244" t="s">
        <v>703</v>
      </c>
      <c r="C55" s="244"/>
      <c r="D55" s="244"/>
      <c r="E55" s="244"/>
      <c r="F55" s="244"/>
      <c r="G55" s="244"/>
    </row>
    <row r="56" spans="1:7" ht="17.25" customHeight="1">
      <c r="A56" s="431" t="s">
        <v>704</v>
      </c>
      <c r="B56" s="244"/>
      <c r="C56" s="244"/>
      <c r="D56" s="244"/>
      <c r="E56" s="244"/>
      <c r="F56" s="244"/>
      <c r="G56" s="244" t="s">
        <v>705</v>
      </c>
    </row>
    <row r="57" spans="1:7" ht="17.25" customHeight="1">
      <c r="A57" s="244"/>
      <c r="B57" s="244"/>
      <c r="C57" s="244"/>
      <c r="D57" s="244"/>
      <c r="E57" s="244"/>
      <c r="F57" s="244"/>
      <c r="G57" s="244"/>
    </row>
    <row r="58" spans="1:7" ht="17.25" customHeight="1">
      <c r="A58" s="243"/>
      <c r="B58" s="244"/>
      <c r="C58" s="244"/>
      <c r="D58" s="244"/>
      <c r="E58" s="244"/>
      <c r="F58" s="198" t="s">
        <v>706</v>
      </c>
      <c r="G58" s="198" t="s">
        <v>707</v>
      </c>
    </row>
    <row r="59" spans="1:7" ht="17.25" customHeight="1">
      <c r="A59" s="243" t="s">
        <v>708</v>
      </c>
      <c r="B59" s="244"/>
      <c r="C59" s="244"/>
      <c r="D59" s="244"/>
      <c r="E59" s="244"/>
      <c r="F59" s="432">
        <f>SUM(F60:F63)</f>
        <v>181052317948</v>
      </c>
      <c r="G59" s="432">
        <f>SUM(G60:G63)</f>
        <v>0</v>
      </c>
    </row>
    <row r="60" spans="1:7" ht="17.25" customHeight="1">
      <c r="A60" s="243"/>
      <c r="B60" s="244" t="s">
        <v>709</v>
      </c>
      <c r="C60" s="244"/>
      <c r="D60" s="244"/>
      <c r="E60" s="244"/>
      <c r="F60" s="236"/>
      <c r="G60" s="433"/>
    </row>
    <row r="61" spans="1:7" ht="17.25" customHeight="1">
      <c r="A61" s="244" t="s">
        <v>710</v>
      </c>
      <c r="B61" s="244"/>
      <c r="C61" s="244"/>
      <c r="D61" s="244"/>
      <c r="E61" s="244"/>
      <c r="F61" s="320">
        <v>164419037906</v>
      </c>
      <c r="G61" s="433">
        <v>0</v>
      </c>
    </row>
    <row r="62" spans="1:7" ht="17.25" customHeight="1">
      <c r="A62" s="244" t="s">
        <v>711</v>
      </c>
      <c r="B62" s="244"/>
      <c r="C62" s="244"/>
      <c r="D62" s="244"/>
      <c r="E62" s="244"/>
      <c r="F62" s="320">
        <v>16633280042</v>
      </c>
      <c r="G62" s="433">
        <v>0</v>
      </c>
    </row>
    <row r="63" spans="1:7" ht="17.25" customHeight="1">
      <c r="A63" s="244" t="s">
        <v>712</v>
      </c>
      <c r="B63" s="434"/>
      <c r="C63" s="244"/>
      <c r="D63" s="244"/>
      <c r="E63" s="244"/>
      <c r="F63" s="320">
        <v>0</v>
      </c>
      <c r="G63" s="433">
        <v>0</v>
      </c>
    </row>
    <row r="64" spans="1:7" ht="17.25" customHeight="1">
      <c r="A64" s="244" t="s">
        <v>713</v>
      </c>
      <c r="B64" s="244"/>
      <c r="C64" s="244"/>
      <c r="D64" s="244"/>
      <c r="E64" s="244"/>
      <c r="F64" s="320">
        <v>0</v>
      </c>
      <c r="G64" s="433">
        <v>0</v>
      </c>
    </row>
    <row r="65" spans="1:7" ht="17.25" customHeight="1">
      <c r="A65" s="244" t="s">
        <v>714</v>
      </c>
      <c r="B65" s="244"/>
      <c r="C65" s="244"/>
      <c r="D65" s="244"/>
      <c r="E65" s="244"/>
      <c r="F65" s="320">
        <v>0</v>
      </c>
      <c r="G65" s="433">
        <v>0</v>
      </c>
    </row>
    <row r="66" spans="1:7" ht="17.25" customHeight="1">
      <c r="A66" s="243" t="s">
        <v>715</v>
      </c>
      <c r="B66" s="244"/>
      <c r="C66" s="244"/>
      <c r="D66" s="244"/>
      <c r="E66" s="244"/>
      <c r="F66" s="432">
        <f>F68+F69+F70</f>
        <v>68178113</v>
      </c>
      <c r="G66" s="432">
        <f>G68+G69+G70</f>
        <v>0</v>
      </c>
    </row>
    <row r="67" spans="1:7" ht="17.25" customHeight="1">
      <c r="A67" s="243"/>
      <c r="B67" s="244" t="s">
        <v>709</v>
      </c>
      <c r="C67" s="244"/>
      <c r="D67" s="244"/>
      <c r="E67" s="244"/>
      <c r="F67" s="320"/>
      <c r="G67" s="320"/>
    </row>
    <row r="68" spans="1:7" ht="17.25" customHeight="1">
      <c r="A68" s="244" t="s">
        <v>716</v>
      </c>
      <c r="B68" s="244"/>
      <c r="C68" s="244"/>
      <c r="D68" s="244"/>
      <c r="E68" s="244"/>
      <c r="F68" s="320">
        <v>66524348</v>
      </c>
      <c r="G68" s="320">
        <v>0</v>
      </c>
    </row>
    <row r="69" spans="1:7" ht="17.25" customHeight="1">
      <c r="A69" s="244" t="s">
        <v>717</v>
      </c>
      <c r="B69" s="244"/>
      <c r="C69" s="244"/>
      <c r="D69" s="244"/>
      <c r="E69" s="244"/>
      <c r="F69" s="320">
        <v>0</v>
      </c>
      <c r="G69" s="320">
        <v>0</v>
      </c>
    </row>
    <row r="70" spans="1:7" ht="17.25" customHeight="1">
      <c r="A70" s="244" t="s">
        <v>718</v>
      </c>
      <c r="B70" s="244"/>
      <c r="C70" s="244"/>
      <c r="D70" s="244"/>
      <c r="E70" s="244"/>
      <c r="F70" s="320">
        <v>1653765</v>
      </c>
      <c r="G70" s="320">
        <v>0</v>
      </c>
    </row>
    <row r="71" spans="1:7" ht="17.25" customHeight="1">
      <c r="A71" s="244" t="s">
        <v>719</v>
      </c>
      <c r="B71" s="244"/>
      <c r="C71" s="244"/>
      <c r="D71" s="244"/>
      <c r="E71" s="244"/>
      <c r="F71" s="320">
        <v>0</v>
      </c>
      <c r="G71" s="320">
        <v>0</v>
      </c>
    </row>
    <row r="72" spans="1:7" ht="17.25" customHeight="1">
      <c r="A72" s="244" t="s">
        <v>720</v>
      </c>
      <c r="B72" s="244"/>
      <c r="C72" s="244"/>
      <c r="D72" s="244"/>
      <c r="E72" s="244"/>
      <c r="F72" s="320">
        <v>0</v>
      </c>
      <c r="G72" s="320">
        <v>0</v>
      </c>
    </row>
    <row r="73" spans="1:7" ht="17.25" customHeight="1">
      <c r="A73" s="244" t="s">
        <v>721</v>
      </c>
      <c r="B73" s="244"/>
      <c r="C73" s="244"/>
      <c r="D73" s="244"/>
      <c r="E73" s="244"/>
      <c r="F73" s="320">
        <v>0</v>
      </c>
      <c r="G73" s="320">
        <v>0</v>
      </c>
    </row>
    <row r="74" spans="1:7" ht="17.25" customHeight="1">
      <c r="A74" s="243" t="s">
        <v>722</v>
      </c>
      <c r="B74" s="244"/>
      <c r="C74" s="244"/>
      <c r="D74" s="244"/>
      <c r="E74" s="244"/>
      <c r="F74" s="435" t="e">
        <f>#REF!</f>
        <v>#REF!</v>
      </c>
      <c r="G74" s="432">
        <f>G59-G66</f>
        <v>0</v>
      </c>
    </row>
    <row r="75" spans="2:7" ht="17.25" customHeight="1">
      <c r="B75" s="244" t="s">
        <v>723</v>
      </c>
      <c r="C75" s="244"/>
      <c r="D75" s="244"/>
      <c r="E75" s="244"/>
      <c r="F75" s="320"/>
      <c r="G75" s="236"/>
    </row>
    <row r="76" spans="1:7" ht="17.25" customHeight="1">
      <c r="A76" s="244" t="s">
        <v>724</v>
      </c>
      <c r="B76" s="244"/>
      <c r="C76" s="244"/>
      <c r="D76" s="244"/>
      <c r="E76" s="244"/>
      <c r="F76" s="320">
        <v>164350859793</v>
      </c>
      <c r="G76" s="320">
        <v>0</v>
      </c>
    </row>
    <row r="77" spans="1:7" ht="17.25" customHeight="1">
      <c r="A77" s="244" t="s">
        <v>725</v>
      </c>
      <c r="B77" s="244"/>
      <c r="C77" s="244"/>
      <c r="D77" s="244"/>
      <c r="E77" s="244"/>
      <c r="F77" s="320">
        <v>13646654340</v>
      </c>
      <c r="G77" s="320">
        <v>0</v>
      </c>
    </row>
    <row r="78" spans="1:256" s="336" customFormat="1" ht="17.25" customHeight="1">
      <c r="A78" s="243" t="s">
        <v>726</v>
      </c>
      <c r="B78" s="243"/>
      <c r="C78" s="243"/>
      <c r="D78" s="243"/>
      <c r="E78" s="243"/>
      <c r="F78" s="436">
        <v>0</v>
      </c>
      <c r="G78" s="436">
        <v>0</v>
      </c>
      <c r="FY78" s="154"/>
      <c r="FZ78" s="154"/>
      <c r="GA78" s="154"/>
      <c r="GB78" s="154"/>
      <c r="GC78" s="154"/>
      <c r="GD78" s="154"/>
      <c r="GE78" s="154"/>
      <c r="GF78" s="154"/>
      <c r="GG78" s="154"/>
      <c r="GH78" s="154"/>
      <c r="GI78" s="154"/>
      <c r="GJ78" s="154"/>
      <c r="GK78" s="154"/>
      <c r="GL78" s="154"/>
      <c r="GM78" s="154"/>
      <c r="GN78" s="154"/>
      <c r="GO78" s="154"/>
      <c r="GP78" s="154"/>
      <c r="GQ78" s="154"/>
      <c r="GR78" s="154"/>
      <c r="GS78" s="154"/>
      <c r="GT78" s="154"/>
      <c r="GU78" s="154"/>
      <c r="GV78" s="154"/>
      <c r="GW78" s="154"/>
      <c r="GX78" s="154"/>
      <c r="GY78" s="154"/>
      <c r="GZ78" s="154"/>
      <c r="HA78" s="154"/>
      <c r="HB78" s="154"/>
      <c r="HC78" s="154"/>
      <c r="HD78" s="154"/>
      <c r="HE78" s="154"/>
      <c r="HF78" s="154"/>
      <c r="HG78" s="154"/>
      <c r="HH78" s="154"/>
      <c r="HI78" s="154"/>
      <c r="HJ78" s="154"/>
      <c r="HK78" s="154"/>
      <c r="HL78" s="154"/>
      <c r="HM78" s="154"/>
      <c r="HN78" s="154"/>
      <c r="HO78" s="154"/>
      <c r="HP78" s="154"/>
      <c r="HQ78" s="154"/>
      <c r="HR78" s="154"/>
      <c r="HS78" s="154"/>
      <c r="HT78" s="154"/>
      <c r="HU78" s="154"/>
      <c r="HV78" s="154"/>
      <c r="HW78" s="154"/>
      <c r="HX78" s="154"/>
      <c r="HY78" s="154"/>
      <c r="HZ78" s="154"/>
      <c r="IA78" s="154"/>
      <c r="IB78" s="154"/>
      <c r="IC78" s="154"/>
      <c r="ID78" s="154"/>
      <c r="IE78" s="154"/>
      <c r="IF78" s="154"/>
      <c r="IG78" s="154"/>
      <c r="IH78" s="154"/>
      <c r="II78" s="154"/>
      <c r="IJ78" s="154"/>
      <c r="IK78" s="154"/>
      <c r="IL78" s="154"/>
      <c r="IM78" s="154"/>
      <c r="IN78" s="154"/>
      <c r="IO78" s="154"/>
      <c r="IP78" s="154"/>
      <c r="IQ78" s="154"/>
      <c r="IR78" s="154"/>
      <c r="IS78" s="154"/>
      <c r="IT78" s="154"/>
      <c r="IU78" s="154"/>
      <c r="IV78" s="154"/>
    </row>
    <row r="79" spans="2:7" ht="17.25" customHeight="1">
      <c r="B79" s="244" t="s">
        <v>727</v>
      </c>
      <c r="C79" s="244"/>
      <c r="D79" s="244"/>
      <c r="E79" s="244"/>
      <c r="F79" s="320">
        <v>114519752016</v>
      </c>
      <c r="G79" s="433">
        <v>0</v>
      </c>
    </row>
    <row r="80" spans="2:7" ht="17.25" customHeight="1">
      <c r="B80" s="244" t="s">
        <v>728</v>
      </c>
      <c r="C80" s="244"/>
      <c r="D80" s="244"/>
      <c r="E80" s="244"/>
      <c r="F80" s="320">
        <v>7908893703</v>
      </c>
      <c r="G80" s="433">
        <v>0</v>
      </c>
    </row>
    <row r="81" spans="2:7" ht="17.25" customHeight="1">
      <c r="B81" s="244" t="s">
        <v>729</v>
      </c>
      <c r="C81" s="244"/>
      <c r="D81" s="244"/>
      <c r="E81" s="244"/>
      <c r="F81" s="320">
        <v>6966974790</v>
      </c>
      <c r="G81" s="433">
        <v>0</v>
      </c>
    </row>
    <row r="82" spans="2:7" ht="17.25" customHeight="1">
      <c r="B82" s="244" t="s">
        <v>730</v>
      </c>
      <c r="C82" s="244"/>
      <c r="D82" s="244"/>
      <c r="E82" s="244"/>
      <c r="F82" s="320">
        <v>0</v>
      </c>
      <c r="G82" s="320">
        <v>0</v>
      </c>
    </row>
    <row r="83" spans="2:7" ht="17.25" customHeight="1">
      <c r="B83" s="244" t="s">
        <v>731</v>
      </c>
      <c r="C83" s="244"/>
      <c r="D83" s="244"/>
      <c r="E83" s="244"/>
      <c r="F83" s="320">
        <v>0</v>
      </c>
      <c r="G83" s="320">
        <v>0</v>
      </c>
    </row>
    <row r="84" spans="2:7" ht="17.25" customHeight="1">
      <c r="B84" s="244" t="s">
        <v>732</v>
      </c>
      <c r="C84" s="244"/>
      <c r="D84" s="244"/>
      <c r="E84" s="244"/>
      <c r="F84" s="320">
        <v>0</v>
      </c>
      <c r="G84" s="320">
        <v>0</v>
      </c>
    </row>
    <row r="85" spans="2:7" ht="17.25" customHeight="1">
      <c r="B85" s="244" t="s">
        <v>733</v>
      </c>
      <c r="C85" s="244"/>
      <c r="D85" s="244"/>
      <c r="E85" s="244"/>
      <c r="F85" s="320">
        <v>0</v>
      </c>
      <c r="G85" s="320">
        <v>0</v>
      </c>
    </row>
    <row r="86" spans="2:7" ht="17.25" customHeight="1">
      <c r="B86" s="243" t="s">
        <v>356</v>
      </c>
      <c r="C86" s="244"/>
      <c r="D86" s="244"/>
      <c r="E86" s="244"/>
      <c r="F86" s="435">
        <f>SUM(F79:F85)</f>
        <v>129395620509</v>
      </c>
      <c r="G86" s="435">
        <v>0</v>
      </c>
    </row>
    <row r="87" spans="1:7" ht="17.25" customHeight="1">
      <c r="A87" s="244"/>
      <c r="B87" s="244"/>
      <c r="C87" s="244"/>
      <c r="D87" s="244"/>
      <c r="E87" s="244"/>
      <c r="F87" s="244"/>
      <c r="G87" s="244"/>
    </row>
    <row r="88" spans="1:7" ht="17.25" customHeight="1">
      <c r="A88" s="243" t="s">
        <v>734</v>
      </c>
      <c r="B88" s="244"/>
      <c r="C88" s="244"/>
      <c r="D88" s="244"/>
      <c r="E88" s="244"/>
      <c r="F88" s="198" t="s">
        <v>706</v>
      </c>
      <c r="G88" s="198" t="s">
        <v>707</v>
      </c>
    </row>
    <row r="89" spans="2:7" ht="17.25" customHeight="1">
      <c r="B89" s="244" t="s">
        <v>735</v>
      </c>
      <c r="C89" s="244"/>
      <c r="D89" s="244"/>
      <c r="E89" s="244"/>
      <c r="F89" s="320">
        <v>2288850624</v>
      </c>
      <c r="G89" s="320">
        <v>0</v>
      </c>
    </row>
    <row r="90" spans="2:7" ht="17.25" customHeight="1">
      <c r="B90" s="244" t="s">
        <v>736</v>
      </c>
      <c r="C90" s="244"/>
      <c r="D90" s="244"/>
      <c r="E90" s="244"/>
      <c r="F90" s="320">
        <v>0</v>
      </c>
      <c r="G90" s="320">
        <v>0</v>
      </c>
    </row>
    <row r="91" spans="2:7" ht="17.25" customHeight="1">
      <c r="B91" s="244" t="s">
        <v>737</v>
      </c>
      <c r="C91" s="244"/>
      <c r="D91" s="244"/>
      <c r="E91" s="244"/>
      <c r="F91" s="320">
        <v>24352800</v>
      </c>
      <c r="G91" s="320">
        <v>0</v>
      </c>
    </row>
    <row r="92" spans="2:7" ht="17.25" customHeight="1">
      <c r="B92" s="244" t="s">
        <v>738</v>
      </c>
      <c r="C92" s="244"/>
      <c r="D92" s="244"/>
      <c r="E92" s="244"/>
      <c r="F92" s="320">
        <v>0</v>
      </c>
      <c r="G92" s="320">
        <v>0</v>
      </c>
    </row>
    <row r="93" spans="2:7" ht="17.25" customHeight="1">
      <c r="B93" s="244" t="s">
        <v>739</v>
      </c>
      <c r="C93" s="244"/>
      <c r="D93" s="244"/>
      <c r="E93" s="244"/>
      <c r="F93" s="320">
        <v>421856246</v>
      </c>
      <c r="G93" s="320">
        <v>0</v>
      </c>
    </row>
    <row r="94" spans="2:7" ht="17.25" customHeight="1">
      <c r="B94" s="244" t="s">
        <v>740</v>
      </c>
      <c r="C94" s="244"/>
      <c r="D94" s="244"/>
      <c r="E94" s="244"/>
      <c r="F94" s="320">
        <v>116066119</v>
      </c>
      <c r="G94" s="320">
        <v>0</v>
      </c>
    </row>
    <row r="95" spans="2:7" ht="17.25" customHeight="1">
      <c r="B95" s="244" t="s">
        <v>741</v>
      </c>
      <c r="C95" s="244"/>
      <c r="D95" s="244"/>
      <c r="E95" s="244"/>
      <c r="F95" s="320">
        <v>1656509513</v>
      </c>
      <c r="G95" s="320">
        <v>0</v>
      </c>
    </row>
    <row r="96" spans="2:7" ht="17.25" customHeight="1">
      <c r="B96" s="244" t="s">
        <v>742</v>
      </c>
      <c r="C96" s="244"/>
      <c r="D96" s="244"/>
      <c r="E96" s="244"/>
      <c r="F96" s="320">
        <v>0</v>
      </c>
      <c r="G96" s="320">
        <v>0</v>
      </c>
    </row>
    <row r="97" spans="1:7" ht="17.25" customHeight="1">
      <c r="A97" s="244"/>
      <c r="B97" s="243" t="s">
        <v>356</v>
      </c>
      <c r="C97" s="244"/>
      <c r="D97" s="244"/>
      <c r="E97" s="244"/>
      <c r="F97" s="435">
        <f>SUM(F89:F96)</f>
        <v>4507635302</v>
      </c>
      <c r="G97" s="435">
        <f>SUM(G89:G96)</f>
        <v>0</v>
      </c>
    </row>
    <row r="98" spans="1:7" ht="17.25" customHeight="1">
      <c r="A98" s="243" t="s">
        <v>743</v>
      </c>
      <c r="B98" s="244"/>
      <c r="C98" s="244"/>
      <c r="D98" s="244"/>
      <c r="E98" s="244"/>
      <c r="F98" s="198" t="s">
        <v>351</v>
      </c>
      <c r="G98" s="198" t="s">
        <v>352</v>
      </c>
    </row>
    <row r="99" spans="2:7" ht="17.25" customHeight="1">
      <c r="B99" s="244" t="s">
        <v>744</v>
      </c>
      <c r="F99" s="320">
        <v>3310683251</v>
      </c>
      <c r="G99" s="320">
        <v>0</v>
      </c>
    </row>
    <row r="100" spans="2:7" ht="17.25" customHeight="1">
      <c r="B100" s="244" t="s">
        <v>745</v>
      </c>
      <c r="F100" s="320">
        <v>24804223</v>
      </c>
      <c r="G100" s="320">
        <v>0</v>
      </c>
    </row>
    <row r="101" spans="2:7" ht="17.25" customHeight="1">
      <c r="B101" s="244" t="s">
        <v>746</v>
      </c>
      <c r="F101" s="320">
        <v>0</v>
      </c>
      <c r="G101" s="320">
        <v>0</v>
      </c>
    </row>
    <row r="102" spans="2:7" ht="17.25" customHeight="1">
      <c r="B102" s="244" t="s">
        <v>747</v>
      </c>
      <c r="C102" s="244"/>
      <c r="D102" s="244"/>
      <c r="E102" s="244"/>
      <c r="F102" s="320">
        <v>0</v>
      </c>
      <c r="G102" s="320">
        <v>0</v>
      </c>
    </row>
    <row r="103" spans="2:7" ht="17.25" customHeight="1">
      <c r="B103" s="244" t="s">
        <v>748</v>
      </c>
      <c r="C103" s="244"/>
      <c r="D103" s="244"/>
      <c r="E103" s="244"/>
      <c r="F103" s="320">
        <v>542737661</v>
      </c>
      <c r="G103" s="320">
        <v>0</v>
      </c>
    </row>
    <row r="104" spans="2:7" ht="17.25" customHeight="1">
      <c r="B104" s="244" t="s">
        <v>749</v>
      </c>
      <c r="C104" s="244"/>
      <c r="D104" s="244"/>
      <c r="E104" s="244"/>
      <c r="F104" s="320">
        <v>1175540897</v>
      </c>
      <c r="G104" s="320">
        <v>0</v>
      </c>
    </row>
    <row r="105" spans="2:7" ht="17.25" customHeight="1">
      <c r="B105" s="244" t="s">
        <v>750</v>
      </c>
      <c r="C105" s="244"/>
      <c r="D105" s="244"/>
      <c r="E105" s="244"/>
      <c r="F105" s="320">
        <v>5661043473</v>
      </c>
      <c r="G105" s="320">
        <v>0</v>
      </c>
    </row>
    <row r="106" spans="2:7" ht="17.25" customHeight="1">
      <c r="B106" s="244" t="s">
        <v>751</v>
      </c>
      <c r="C106" s="244"/>
      <c r="D106" s="244"/>
      <c r="E106" s="244"/>
      <c r="F106" s="320">
        <v>11259035</v>
      </c>
      <c r="G106" s="320">
        <v>0</v>
      </c>
    </row>
    <row r="107" spans="2:7" ht="17.25" customHeight="1">
      <c r="B107" s="243" t="s">
        <v>356</v>
      </c>
      <c r="C107" s="244"/>
      <c r="D107" s="244"/>
      <c r="E107" s="244"/>
      <c r="F107" s="435">
        <f>SUM(F99:F106)</f>
        <v>10726068540</v>
      </c>
      <c r="G107" s="435">
        <f>SUM(G99:G106)</f>
        <v>0</v>
      </c>
    </row>
    <row r="108" spans="1:7" ht="17.25" customHeight="1">
      <c r="A108" s="243" t="s">
        <v>752</v>
      </c>
      <c r="B108" s="244"/>
      <c r="C108" s="244"/>
      <c r="D108" s="244"/>
      <c r="E108" s="244"/>
      <c r="F108" s="198" t="s">
        <v>706</v>
      </c>
      <c r="G108" s="198" t="s">
        <v>707</v>
      </c>
    </row>
    <row r="109" spans="1:7" ht="17.25" customHeight="1">
      <c r="A109" s="244"/>
      <c r="B109" s="244" t="s">
        <v>753</v>
      </c>
      <c r="C109" s="244"/>
      <c r="D109" s="244"/>
      <c r="E109" s="244"/>
      <c r="F109" s="320">
        <v>6442186428</v>
      </c>
      <c r="G109" s="320">
        <v>0</v>
      </c>
    </row>
    <row r="110" spans="1:7" ht="17.25" customHeight="1">
      <c r="A110" s="244"/>
      <c r="B110" s="244" t="s">
        <v>754</v>
      </c>
      <c r="C110" s="244"/>
      <c r="D110" s="244"/>
      <c r="E110" s="244"/>
      <c r="F110" s="320">
        <v>0</v>
      </c>
      <c r="G110" s="320">
        <v>0</v>
      </c>
    </row>
    <row r="111" spans="1:7" ht="17.25" customHeight="1">
      <c r="A111" s="244"/>
      <c r="B111" s="244" t="s">
        <v>755</v>
      </c>
      <c r="C111" s="244"/>
      <c r="D111" s="244"/>
      <c r="E111" s="244"/>
      <c r="F111" s="320">
        <v>0</v>
      </c>
      <c r="G111" s="320">
        <v>0</v>
      </c>
    </row>
    <row r="112" spans="1:7" ht="17.25" customHeight="1">
      <c r="A112" s="244"/>
      <c r="B112" s="244" t="s">
        <v>756</v>
      </c>
      <c r="C112" s="244"/>
      <c r="D112" s="244"/>
      <c r="E112" s="244"/>
      <c r="F112" s="320">
        <v>6442186428</v>
      </c>
      <c r="G112" s="320">
        <v>0</v>
      </c>
    </row>
    <row r="113" spans="1:7" ht="17.25" customHeight="1">
      <c r="A113" s="243" t="s">
        <v>757</v>
      </c>
      <c r="B113" s="244"/>
      <c r="C113" s="244"/>
      <c r="D113" s="244"/>
      <c r="E113" s="244"/>
      <c r="F113" s="198" t="s">
        <v>351</v>
      </c>
      <c r="G113" s="198" t="s">
        <v>352</v>
      </c>
    </row>
    <row r="114" spans="1:7" ht="17.25" customHeight="1">
      <c r="A114" s="244"/>
      <c r="B114" s="244" t="s">
        <v>758</v>
      </c>
      <c r="C114" s="244"/>
      <c r="D114" s="244"/>
      <c r="E114" s="244"/>
      <c r="F114" s="244"/>
      <c r="G114" s="244"/>
    </row>
    <row r="115" spans="1:7" ht="17.25" customHeight="1">
      <c r="A115" s="244"/>
      <c r="B115" s="244" t="s">
        <v>759</v>
      </c>
      <c r="C115" s="244"/>
      <c r="D115" s="244"/>
      <c r="E115" s="244"/>
      <c r="F115" s="245">
        <v>-91062057</v>
      </c>
      <c r="G115" s="244"/>
    </row>
    <row r="116" spans="1:7" ht="17.25" customHeight="1">
      <c r="A116" s="244"/>
      <c r="B116" s="244" t="s">
        <v>760</v>
      </c>
      <c r="C116" s="244"/>
      <c r="D116" s="244"/>
      <c r="E116" s="244"/>
      <c r="F116" s="244"/>
      <c r="G116" s="244"/>
    </row>
    <row r="117" spans="1:7" ht="17.25" customHeight="1">
      <c r="A117" s="244"/>
      <c r="B117" s="244" t="s">
        <v>761</v>
      </c>
      <c r="C117" s="244"/>
      <c r="D117" s="244"/>
      <c r="E117" s="244"/>
      <c r="F117" s="244"/>
      <c r="G117" s="244"/>
    </row>
    <row r="118" spans="1:7" ht="17.25" customHeight="1">
      <c r="A118" s="244"/>
      <c r="B118" s="244" t="s">
        <v>762</v>
      </c>
      <c r="C118" s="244"/>
      <c r="D118" s="244"/>
      <c r="E118" s="244"/>
      <c r="F118" s="244"/>
      <c r="G118" s="244"/>
    </row>
    <row r="119" spans="1:7" ht="17.25" customHeight="1">
      <c r="A119" s="244"/>
      <c r="B119" s="244" t="s">
        <v>761</v>
      </c>
      <c r="C119" s="244"/>
      <c r="D119" s="244"/>
      <c r="E119" s="244"/>
      <c r="F119" s="245"/>
      <c r="G119" s="244"/>
    </row>
    <row r="120" spans="1:7" ht="17.25" customHeight="1">
      <c r="A120" s="244"/>
      <c r="B120" s="244" t="s">
        <v>763</v>
      </c>
      <c r="C120" s="244"/>
      <c r="D120" s="244"/>
      <c r="E120" s="244"/>
      <c r="F120" s="244"/>
      <c r="G120" s="244"/>
    </row>
    <row r="121" spans="1:7" ht="17.25" customHeight="1">
      <c r="A121" s="244"/>
      <c r="B121" s="244" t="s">
        <v>764</v>
      </c>
      <c r="C121" s="244"/>
      <c r="D121" s="244"/>
      <c r="E121" s="244"/>
      <c r="F121" s="244"/>
      <c r="G121" s="244"/>
    </row>
    <row r="122" spans="1:7" ht="17.25" customHeight="1">
      <c r="A122" s="244"/>
      <c r="B122" s="244" t="s">
        <v>765</v>
      </c>
      <c r="C122" s="244"/>
      <c r="D122" s="244"/>
      <c r="E122" s="244"/>
      <c r="F122" s="244"/>
      <c r="G122" s="244"/>
    </row>
    <row r="123" spans="1:7" ht="17.25" customHeight="1">
      <c r="A123" s="243" t="s">
        <v>766</v>
      </c>
      <c r="B123" s="244"/>
      <c r="C123" s="244"/>
      <c r="D123" s="244"/>
      <c r="E123" s="244"/>
      <c r="F123" s="198" t="s">
        <v>351</v>
      </c>
      <c r="G123" s="198" t="s">
        <v>352</v>
      </c>
    </row>
    <row r="124" spans="1:7" ht="17.25" customHeight="1">
      <c r="A124" s="244"/>
      <c r="B124" s="244" t="s">
        <v>767</v>
      </c>
      <c r="C124" s="244"/>
      <c r="D124" s="244"/>
      <c r="E124" s="244"/>
      <c r="F124" s="320">
        <v>3079134423</v>
      </c>
      <c r="G124" s="320">
        <v>0</v>
      </c>
    </row>
    <row r="125" spans="1:7" ht="17.25" customHeight="1">
      <c r="A125" s="244"/>
      <c r="B125" s="244" t="s">
        <v>768</v>
      </c>
      <c r="C125" s="244"/>
      <c r="D125" s="244"/>
      <c r="E125" s="244"/>
      <c r="F125" s="320">
        <v>14503813183</v>
      </c>
      <c r="G125" s="320">
        <v>0</v>
      </c>
    </row>
    <row r="126" spans="1:7" ht="17.25" customHeight="1">
      <c r="A126" s="244"/>
      <c r="B126" s="244" t="s">
        <v>769</v>
      </c>
      <c r="C126" s="244"/>
      <c r="D126" s="244"/>
      <c r="E126" s="244"/>
      <c r="F126" s="320">
        <v>2657844440</v>
      </c>
      <c r="G126" s="320">
        <v>0</v>
      </c>
    </row>
    <row r="127" spans="1:7" ht="17.25" customHeight="1">
      <c r="A127" s="244"/>
      <c r="B127" s="244" t="s">
        <v>770</v>
      </c>
      <c r="C127" s="244"/>
      <c r="D127" s="244"/>
      <c r="E127" s="244"/>
      <c r="F127" s="320">
        <v>8877720755</v>
      </c>
      <c r="G127" s="320">
        <v>0</v>
      </c>
    </row>
    <row r="128" spans="1:7" ht="17.25" customHeight="1">
      <c r="A128" s="244"/>
      <c r="B128" s="244" t="s">
        <v>771</v>
      </c>
      <c r="C128" s="244"/>
      <c r="D128" s="244"/>
      <c r="E128" s="244"/>
      <c r="F128" s="320">
        <v>3167955797</v>
      </c>
      <c r="G128" s="320">
        <v>0</v>
      </c>
    </row>
    <row r="129" spans="1:7" ht="17.25" customHeight="1">
      <c r="A129" s="244"/>
      <c r="B129" s="243" t="s">
        <v>356</v>
      </c>
      <c r="C129" s="244"/>
      <c r="D129" s="244"/>
      <c r="E129" s="244"/>
      <c r="F129" s="435">
        <f>SUM(F124:F128)</f>
        <v>32286468598</v>
      </c>
      <c r="G129" s="435">
        <f>SUM(G124:G128)</f>
        <v>0</v>
      </c>
    </row>
    <row r="130" spans="1:7" ht="17.25" customHeight="1">
      <c r="A130" s="431" t="s">
        <v>772</v>
      </c>
      <c r="B130" s="243"/>
      <c r="C130" s="244"/>
      <c r="D130" s="244"/>
      <c r="E130" s="244"/>
      <c r="F130" s="244"/>
      <c r="G130" s="244"/>
    </row>
    <row r="131" spans="1:7" ht="17.25" customHeight="1">
      <c r="A131" s="243"/>
      <c r="B131" s="243"/>
      <c r="C131" s="244"/>
      <c r="D131" s="244"/>
      <c r="E131" s="244"/>
      <c r="F131" s="244"/>
      <c r="G131" s="244"/>
    </row>
    <row r="132" spans="1:7" ht="17.25" customHeight="1">
      <c r="A132" s="243" t="s">
        <v>773</v>
      </c>
      <c r="B132" s="244"/>
      <c r="C132" s="244"/>
      <c r="D132" s="244"/>
      <c r="E132" s="244"/>
      <c r="F132" s="215"/>
      <c r="G132" s="215"/>
    </row>
    <row r="133" spans="1:7" ht="17.25" customHeight="1">
      <c r="A133" s="243"/>
      <c r="B133" s="244" t="s">
        <v>774</v>
      </c>
      <c r="C133" s="244"/>
      <c r="D133" s="244"/>
      <c r="E133" s="244"/>
      <c r="F133" s="215"/>
      <c r="G133" s="215"/>
    </row>
    <row r="134" spans="1:7" ht="17.25" customHeight="1">
      <c r="A134" s="243"/>
      <c r="B134" s="244"/>
      <c r="C134" s="244"/>
      <c r="D134" s="244"/>
      <c r="E134" s="244"/>
      <c r="F134" s="198" t="s">
        <v>706</v>
      </c>
      <c r="G134" s="198" t="s">
        <v>707</v>
      </c>
    </row>
    <row r="135" spans="2:7" ht="17.25" customHeight="1">
      <c r="B135" s="243" t="s">
        <v>775</v>
      </c>
      <c r="C135" s="244"/>
      <c r="D135" s="244"/>
      <c r="E135" s="244"/>
      <c r="F135" s="215"/>
      <c r="G135" s="215"/>
    </row>
    <row r="136" spans="1:7" ht="17.25" customHeight="1">
      <c r="A136" s="243"/>
      <c r="B136" s="243" t="s">
        <v>776</v>
      </c>
      <c r="C136" s="244"/>
      <c r="D136" s="244"/>
      <c r="E136" s="244"/>
      <c r="F136" s="215"/>
      <c r="G136" s="215"/>
    </row>
    <row r="137" spans="1:7" ht="17.25" customHeight="1">
      <c r="A137" s="243"/>
      <c r="B137" s="244" t="s">
        <v>777</v>
      </c>
      <c r="C137" s="244"/>
      <c r="D137" s="244"/>
      <c r="E137" s="244"/>
      <c r="F137" s="215"/>
      <c r="G137" s="215"/>
    </row>
    <row r="138" spans="1:7" ht="17.25" customHeight="1">
      <c r="A138" s="243"/>
      <c r="B138" s="244" t="s">
        <v>778</v>
      </c>
      <c r="C138" s="244"/>
      <c r="D138" s="244"/>
      <c r="E138" s="244"/>
      <c r="F138" s="215"/>
      <c r="G138" s="215"/>
    </row>
    <row r="139" spans="1:7" ht="17.25" customHeight="1">
      <c r="A139" s="243"/>
      <c r="B139" s="243" t="s">
        <v>779</v>
      </c>
      <c r="C139" s="244"/>
      <c r="D139" s="244"/>
      <c r="E139" s="244"/>
      <c r="F139" s="215"/>
      <c r="G139" s="215"/>
    </row>
    <row r="140" spans="1:7" ht="17.25" customHeight="1">
      <c r="A140" s="243"/>
      <c r="B140" s="243" t="s">
        <v>780</v>
      </c>
      <c r="C140" s="244"/>
      <c r="D140" s="244"/>
      <c r="E140" s="244"/>
      <c r="F140" s="215"/>
      <c r="G140" s="215"/>
    </row>
    <row r="141" spans="1:7" ht="17.25" customHeight="1">
      <c r="A141" s="243"/>
      <c r="B141" s="244" t="s">
        <v>781</v>
      </c>
      <c r="C141" s="244"/>
      <c r="D141" s="244"/>
      <c r="E141" s="244"/>
      <c r="F141" s="215"/>
      <c r="G141" s="215"/>
    </row>
    <row r="142" spans="1:7" ht="17.25" customHeight="1">
      <c r="A142" s="243"/>
      <c r="B142" s="244" t="s">
        <v>782</v>
      </c>
      <c r="C142" s="244"/>
      <c r="D142" s="244"/>
      <c r="E142" s="244"/>
      <c r="F142" s="215"/>
      <c r="G142" s="215">
        <v>0</v>
      </c>
    </row>
    <row r="143" spans="1:7" ht="17.25" customHeight="1">
      <c r="A143" s="243"/>
      <c r="B143" s="244" t="s">
        <v>783</v>
      </c>
      <c r="C143" s="244"/>
      <c r="D143" s="244"/>
      <c r="E143" s="244"/>
      <c r="F143" s="215"/>
      <c r="G143" s="215">
        <v>0</v>
      </c>
    </row>
    <row r="144" spans="1:7" ht="17.25" customHeight="1">
      <c r="A144" s="243"/>
      <c r="B144" s="244" t="s">
        <v>784</v>
      </c>
      <c r="C144" s="244"/>
      <c r="D144" s="244"/>
      <c r="E144" s="244"/>
      <c r="F144" s="215"/>
      <c r="G144" s="215">
        <v>0</v>
      </c>
    </row>
    <row r="145" spans="1:7" ht="17.25" customHeight="1">
      <c r="A145" s="243"/>
      <c r="B145" s="244" t="s">
        <v>785</v>
      </c>
      <c r="C145" s="244"/>
      <c r="D145" s="244"/>
      <c r="E145" s="244"/>
      <c r="F145" s="215"/>
      <c r="G145" s="215">
        <v>0</v>
      </c>
    </row>
    <row r="146" spans="1:7" ht="17.25" customHeight="1">
      <c r="A146" s="243"/>
      <c r="B146" s="244" t="s">
        <v>782</v>
      </c>
      <c r="C146" s="244"/>
      <c r="D146" s="244"/>
      <c r="E146" s="244"/>
      <c r="F146" s="215"/>
      <c r="G146" s="215">
        <v>0</v>
      </c>
    </row>
    <row r="147" spans="1:7" ht="17.25" customHeight="1">
      <c r="A147" s="243"/>
      <c r="B147" s="244" t="s">
        <v>783</v>
      </c>
      <c r="C147" s="244"/>
      <c r="D147" s="244"/>
      <c r="E147" s="244"/>
      <c r="F147" s="215"/>
      <c r="G147" s="215">
        <v>0</v>
      </c>
    </row>
    <row r="148" spans="1:7" ht="17.25" customHeight="1">
      <c r="A148" s="243"/>
      <c r="B148" s="244" t="s">
        <v>786</v>
      </c>
      <c r="C148" s="244"/>
      <c r="D148" s="244"/>
      <c r="E148" s="244"/>
      <c r="F148" s="215"/>
      <c r="G148" s="215">
        <v>0</v>
      </c>
    </row>
    <row r="149" spans="1:7" ht="17.25" customHeight="1">
      <c r="A149" s="243"/>
      <c r="B149" s="244" t="s">
        <v>787</v>
      </c>
      <c r="C149" s="244"/>
      <c r="D149" s="244"/>
      <c r="E149" s="244"/>
      <c r="F149" s="215"/>
      <c r="G149" s="215"/>
    </row>
    <row r="150" spans="1:7" ht="17.25" customHeight="1">
      <c r="A150" s="243"/>
      <c r="B150" s="244" t="s">
        <v>788</v>
      </c>
      <c r="C150" s="244"/>
      <c r="D150" s="244"/>
      <c r="E150" s="244"/>
      <c r="F150" s="215"/>
      <c r="G150" s="215"/>
    </row>
    <row r="151" spans="1:7" ht="26.25" customHeight="1">
      <c r="A151" s="243"/>
      <c r="B151" s="244"/>
      <c r="C151" s="244"/>
      <c r="D151" s="244"/>
      <c r="E151" s="244"/>
      <c r="F151" s="215"/>
      <c r="G151" s="215"/>
    </row>
    <row r="152" spans="1:7" ht="17.25" customHeight="1">
      <c r="A152" s="243"/>
      <c r="B152" s="244" t="s">
        <v>789</v>
      </c>
      <c r="C152" s="244"/>
      <c r="D152" s="244"/>
      <c r="E152" s="244"/>
      <c r="F152" s="215"/>
      <c r="G152" s="215"/>
    </row>
    <row r="153" spans="1:7" ht="17.25" customHeight="1">
      <c r="A153" s="243"/>
      <c r="B153" s="244" t="s">
        <v>790</v>
      </c>
      <c r="C153" s="244"/>
      <c r="D153" s="244"/>
      <c r="E153" s="244"/>
      <c r="F153" s="215"/>
      <c r="G153" s="215"/>
    </row>
    <row r="154" spans="1:7" ht="17.25" customHeight="1">
      <c r="A154" s="243"/>
      <c r="B154" s="244" t="s">
        <v>791</v>
      </c>
      <c r="C154" s="244"/>
      <c r="D154" s="244"/>
      <c r="E154" s="244"/>
      <c r="F154" s="215"/>
      <c r="G154" s="215"/>
    </row>
    <row r="155" spans="1:7" ht="17.25" customHeight="1">
      <c r="A155" s="243"/>
      <c r="B155" s="243" t="s">
        <v>792</v>
      </c>
      <c r="C155" s="244"/>
      <c r="D155" s="244"/>
      <c r="E155" s="244"/>
      <c r="F155" s="215"/>
      <c r="G155" s="215"/>
    </row>
    <row r="156" spans="1:7" ht="17.25" customHeight="1">
      <c r="A156" s="243"/>
      <c r="B156" s="243" t="s">
        <v>793</v>
      </c>
      <c r="C156" s="244"/>
      <c r="D156" s="244"/>
      <c r="E156" s="244"/>
      <c r="F156" s="215"/>
      <c r="G156" s="215"/>
    </row>
    <row r="157" spans="1:7" ht="17.25" customHeight="1">
      <c r="A157" s="243"/>
      <c r="B157" s="243" t="s">
        <v>794</v>
      </c>
      <c r="C157" s="244"/>
      <c r="D157" s="244"/>
      <c r="E157" s="244"/>
      <c r="F157" s="215"/>
      <c r="G157" s="215"/>
    </row>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row r="702" ht="17.25" customHeight="1"/>
    <row r="703" ht="17.25" customHeight="1"/>
    <row r="704" ht="17.25" customHeight="1"/>
    <row r="705" ht="17.25" customHeight="1"/>
    <row r="706" ht="17.25" customHeight="1"/>
    <row r="707" ht="17.25" customHeight="1"/>
    <row r="708" ht="17.25" customHeight="1"/>
    <row r="709" ht="17.25" customHeight="1"/>
    <row r="710" ht="17.25" customHeight="1"/>
    <row r="711" ht="17.25" customHeight="1"/>
    <row r="712" ht="17.25" customHeight="1"/>
    <row r="713" ht="17.25" customHeight="1"/>
    <row r="714" ht="17.25" customHeight="1"/>
    <row r="715" ht="17.25" customHeight="1"/>
    <row r="716" ht="17.25" customHeight="1"/>
    <row r="717" ht="17.25" customHeight="1"/>
    <row r="718" ht="17.25" customHeight="1"/>
    <row r="719" ht="17.25" customHeight="1"/>
    <row r="720" ht="17.25" customHeight="1"/>
    <row r="721" ht="17.25" customHeight="1"/>
    <row r="722" ht="17.25" customHeight="1"/>
    <row r="723" ht="17.25" customHeight="1"/>
    <row r="724" ht="17.25" customHeight="1"/>
    <row r="725" ht="17.25" customHeight="1"/>
    <row r="726" ht="17.25" customHeight="1"/>
    <row r="727" ht="17.25" customHeight="1"/>
    <row r="728" ht="17.25" customHeight="1"/>
    <row r="729" ht="17.25" customHeight="1"/>
    <row r="730" ht="17.25" customHeight="1"/>
    <row r="731" ht="17.25" customHeight="1"/>
    <row r="732" ht="17.25" customHeight="1"/>
    <row r="733" ht="17.25" customHeight="1"/>
    <row r="734" ht="17.25" customHeight="1"/>
    <row r="735" ht="17.25" customHeight="1"/>
    <row r="736" ht="17.25" customHeight="1"/>
    <row r="737" ht="17.25" customHeight="1"/>
    <row r="738" ht="17.25" customHeight="1"/>
    <row r="739" ht="17.25" customHeight="1"/>
    <row r="740" ht="17.25" customHeight="1"/>
    <row r="741" ht="17.25" customHeight="1"/>
    <row r="742" ht="17.25" customHeight="1"/>
    <row r="743" ht="17.25" customHeight="1"/>
    <row r="744" ht="17.25" customHeight="1"/>
    <row r="745" ht="17.25" customHeight="1"/>
    <row r="746" ht="17.25" customHeight="1"/>
    <row r="747" ht="17.25" customHeight="1"/>
    <row r="748" ht="17.25" customHeight="1"/>
    <row r="749" ht="17.25" customHeight="1"/>
    <row r="750" ht="17.25" customHeight="1"/>
    <row r="751" ht="17.25" customHeight="1"/>
    <row r="752" ht="17.25" customHeight="1"/>
    <row r="753" ht="17.25" customHeight="1"/>
    <row r="754" ht="17.25" customHeight="1"/>
    <row r="755" ht="17.25" customHeight="1"/>
    <row r="756" ht="17.25" customHeight="1"/>
    <row r="757" ht="17.25" customHeight="1"/>
    <row r="758" ht="17.25" customHeight="1"/>
    <row r="759" ht="17.25" customHeight="1"/>
    <row r="760" ht="17.25" customHeight="1"/>
    <row r="761" ht="17.25" customHeight="1"/>
    <row r="762" ht="17.25" customHeight="1"/>
    <row r="763" ht="17.25" customHeight="1"/>
    <row r="764" ht="17.25" customHeight="1"/>
    <row r="765" ht="17.25" customHeight="1"/>
    <row r="766" ht="17.25" customHeight="1"/>
    <row r="767" ht="17.25" customHeight="1"/>
    <row r="768" ht="17.25" customHeight="1"/>
    <row r="769" ht="17.25" customHeight="1"/>
    <row r="770" ht="17.25" customHeight="1"/>
    <row r="771" ht="17.25" customHeight="1"/>
    <row r="772" ht="17.25" customHeight="1"/>
    <row r="773" ht="17.25" customHeight="1"/>
    <row r="774" ht="17.25" customHeight="1"/>
    <row r="775" ht="17.25" customHeight="1"/>
    <row r="776" ht="17.25" customHeight="1"/>
    <row r="777" ht="17.25" customHeight="1"/>
    <row r="778" ht="17.25" customHeight="1"/>
    <row r="779" ht="17.25" customHeight="1"/>
    <row r="780" ht="17.25" customHeight="1"/>
    <row r="781" ht="17.25" customHeight="1"/>
    <row r="782" ht="17.25" customHeight="1"/>
    <row r="783" ht="17.25" customHeight="1"/>
    <row r="784" ht="17.25" customHeight="1"/>
    <row r="785" ht="17.25" customHeight="1"/>
    <row r="786" ht="17.25" customHeight="1"/>
    <row r="787" ht="17.25" customHeight="1"/>
    <row r="788" ht="17.25" customHeight="1"/>
    <row r="789" ht="17.25" customHeight="1"/>
    <row r="790" ht="17.25" customHeight="1"/>
    <row r="791" ht="17.25" customHeight="1"/>
    <row r="792" ht="17.25" customHeight="1"/>
    <row r="793" ht="17.25" customHeight="1"/>
    <row r="794" ht="17.25" customHeight="1"/>
    <row r="795" ht="17.25" customHeight="1"/>
    <row r="796" ht="17.25" customHeight="1"/>
    <row r="797" ht="17.25" customHeight="1"/>
    <row r="798" ht="17.25" customHeight="1"/>
    <row r="799" ht="17.25" customHeight="1"/>
    <row r="800" ht="17.25" customHeight="1"/>
    <row r="801" ht="17.25" customHeight="1"/>
    <row r="802" ht="17.25" customHeight="1"/>
    <row r="803" ht="17.25" customHeight="1"/>
    <row r="804" ht="17.25" customHeight="1"/>
    <row r="805" ht="17.25" customHeight="1"/>
    <row r="806" ht="17.25" customHeight="1"/>
    <row r="807" ht="17.25" customHeight="1"/>
    <row r="808" ht="17.25" customHeight="1"/>
    <row r="809" ht="17.25" customHeight="1"/>
    <row r="810" ht="17.25" customHeight="1"/>
    <row r="811" ht="17.25" customHeight="1"/>
    <row r="812" ht="17.25" customHeight="1"/>
    <row r="813" ht="17.25" customHeight="1"/>
    <row r="814" ht="17.25" customHeight="1"/>
    <row r="815" ht="17.25" customHeight="1"/>
    <row r="816" ht="17.25" customHeight="1"/>
    <row r="817" ht="17.25" customHeight="1"/>
    <row r="818" ht="17.25" customHeight="1"/>
    <row r="819" ht="17.25" customHeight="1"/>
    <row r="820" ht="17.25" customHeight="1"/>
    <row r="821" ht="17.25" customHeight="1"/>
    <row r="822" ht="17.25" customHeight="1"/>
    <row r="823" ht="17.25" customHeight="1"/>
    <row r="824" ht="17.25" customHeight="1"/>
    <row r="825" ht="17.25" customHeight="1"/>
    <row r="826" ht="17.25" customHeight="1"/>
    <row r="827" ht="17.25" customHeight="1"/>
    <row r="828" ht="17.25" customHeight="1"/>
    <row r="829" ht="17.25" customHeight="1"/>
    <row r="830" ht="17.25" customHeight="1"/>
    <row r="831" ht="17.25" customHeight="1"/>
    <row r="832" ht="17.25" customHeight="1"/>
    <row r="833" ht="17.25" customHeight="1"/>
    <row r="834" ht="17.25" customHeight="1"/>
    <row r="835" ht="17.25" customHeight="1"/>
    <row r="836" ht="17.25" customHeight="1"/>
    <row r="837" ht="17.25" customHeight="1"/>
    <row r="838" ht="17.25" customHeight="1"/>
    <row r="839" ht="17.25" customHeight="1"/>
    <row r="840" ht="17.25" customHeight="1"/>
    <row r="841" ht="17.25" customHeight="1"/>
    <row r="842" ht="17.25" customHeight="1"/>
    <row r="843" ht="17.25" customHeight="1"/>
    <row r="844" ht="17.25" customHeight="1"/>
    <row r="845" ht="17.25" customHeight="1"/>
    <row r="846" ht="17.25" customHeight="1"/>
    <row r="847" ht="17.25" customHeight="1"/>
    <row r="848" ht="17.25" customHeight="1"/>
    <row r="849" ht="17.25" customHeight="1"/>
    <row r="850" ht="17.25" customHeight="1"/>
    <row r="851" ht="17.25" customHeight="1"/>
    <row r="852" ht="17.25" customHeight="1"/>
    <row r="853" ht="17.25" customHeight="1"/>
    <row r="854" ht="17.25" customHeight="1"/>
    <row r="855" ht="17.25" customHeight="1"/>
    <row r="856" ht="17.25" customHeight="1"/>
    <row r="857" ht="17.25" customHeight="1"/>
    <row r="858" ht="17.25" customHeight="1"/>
    <row r="859" ht="17.25" customHeight="1"/>
    <row r="860" ht="17.25" customHeight="1"/>
    <row r="861" ht="17.25" customHeight="1"/>
    <row r="862" ht="17.25" customHeight="1"/>
    <row r="863" ht="17.25" customHeight="1"/>
    <row r="864" ht="17.25" customHeight="1"/>
    <row r="865" ht="17.25" customHeight="1"/>
    <row r="866" ht="17.25" customHeight="1"/>
    <row r="867" ht="17.25" customHeight="1"/>
    <row r="868" ht="17.25" customHeight="1"/>
    <row r="869" ht="17.25" customHeight="1"/>
    <row r="870" ht="17.25" customHeight="1"/>
    <row r="871" ht="17.25" customHeight="1"/>
    <row r="872" ht="17.25" customHeight="1"/>
    <row r="873" ht="17.25" customHeight="1"/>
    <row r="874" ht="17.25" customHeight="1"/>
    <row r="875" ht="17.25" customHeight="1"/>
    <row r="876" ht="17.25" customHeight="1"/>
    <row r="877" ht="17.25" customHeight="1"/>
    <row r="878" ht="17.25" customHeight="1"/>
    <row r="879" ht="17.25" customHeight="1"/>
    <row r="880" ht="17.25" customHeight="1"/>
    <row r="881" ht="17.25" customHeight="1"/>
    <row r="882" ht="17.25" customHeight="1"/>
    <row r="883" ht="17.25" customHeight="1"/>
    <row r="884" ht="17.25" customHeight="1"/>
    <row r="885" ht="17.25" customHeight="1"/>
    <row r="886" ht="17.25" customHeight="1"/>
    <row r="887" ht="17.25" customHeight="1"/>
    <row r="888" ht="17.25" customHeight="1"/>
    <row r="889" ht="17.25" customHeight="1"/>
    <row r="890" ht="17.25" customHeight="1"/>
    <row r="891" ht="17.25" customHeight="1"/>
    <row r="892" ht="17.25" customHeight="1"/>
    <row r="893" ht="17.25" customHeight="1"/>
    <row r="894" ht="17.25" customHeight="1"/>
    <row r="895" ht="17.25" customHeight="1"/>
    <row r="896" ht="17.25" customHeight="1"/>
    <row r="897" ht="17.25" customHeight="1"/>
    <row r="898" ht="17.25" customHeight="1"/>
    <row r="899" ht="17.25" customHeight="1"/>
    <row r="900" ht="17.25" customHeight="1"/>
    <row r="901" ht="17.25" customHeight="1"/>
    <row r="902" ht="17.25" customHeight="1"/>
    <row r="903" ht="17.25" customHeight="1"/>
    <row r="904" ht="17.25" customHeight="1"/>
    <row r="905" ht="17.25" customHeight="1"/>
    <row r="906" ht="17.25" customHeight="1"/>
    <row r="907" ht="17.25" customHeight="1"/>
    <row r="908" ht="17.25" customHeight="1"/>
    <row r="909" ht="17.25" customHeight="1"/>
    <row r="910" ht="17.25" customHeight="1"/>
    <row r="911" ht="17.25" customHeight="1"/>
    <row r="912" ht="17.25" customHeight="1"/>
    <row r="913" ht="17.25" customHeight="1"/>
    <row r="914" ht="17.25" customHeight="1"/>
    <row r="915" ht="17.25" customHeight="1"/>
    <row r="916" ht="17.25" customHeight="1"/>
    <row r="917" ht="17.25" customHeight="1"/>
    <row r="918" ht="17.25" customHeight="1"/>
    <row r="919" ht="17.25" customHeight="1"/>
    <row r="920" ht="17.25" customHeight="1"/>
    <row r="921" ht="17.25" customHeight="1"/>
    <row r="922" ht="17.25" customHeight="1"/>
    <row r="923" ht="17.25" customHeight="1"/>
    <row r="924" ht="17.25" customHeight="1"/>
    <row r="925" ht="17.25" customHeight="1"/>
    <row r="926" ht="17.25" customHeight="1"/>
    <row r="927" ht="17.25" customHeight="1"/>
    <row r="928" ht="17.25" customHeight="1"/>
    <row r="929" ht="17.25" customHeight="1"/>
    <row r="930" ht="17.25" customHeight="1"/>
    <row r="931" ht="17.25" customHeight="1"/>
    <row r="932" ht="17.25" customHeight="1"/>
    <row r="933" ht="17.25" customHeight="1"/>
    <row r="934" ht="17.25" customHeight="1"/>
    <row r="935" ht="17.25" customHeight="1"/>
    <row r="936" ht="17.25" customHeight="1"/>
    <row r="937" ht="17.25" customHeight="1"/>
    <row r="938" ht="17.25" customHeight="1"/>
    <row r="939" ht="17.25" customHeight="1"/>
    <row r="940" ht="17.25" customHeight="1"/>
    <row r="941" ht="17.25" customHeight="1"/>
    <row r="942" ht="17.25" customHeight="1"/>
    <row r="943" ht="17.25" customHeight="1"/>
    <row r="944" ht="17.25" customHeight="1"/>
    <row r="945" ht="17.25" customHeight="1"/>
    <row r="946" ht="17.25" customHeight="1"/>
    <row r="947" ht="17.25" customHeight="1"/>
    <row r="948" ht="17.25" customHeight="1"/>
    <row r="949" ht="17.25" customHeight="1"/>
    <row r="950" ht="17.25" customHeight="1"/>
    <row r="951" ht="17.25" customHeight="1"/>
    <row r="952" ht="17.25" customHeight="1"/>
    <row r="953" ht="17.25" customHeight="1"/>
    <row r="954" ht="17.25" customHeight="1"/>
    <row r="955" ht="17.25" customHeight="1"/>
    <row r="956" ht="17.25" customHeight="1"/>
    <row r="957" ht="17.25" customHeight="1"/>
    <row r="958" ht="17.25" customHeight="1"/>
    <row r="959" ht="17.25" customHeight="1"/>
    <row r="960" ht="17.25" customHeight="1"/>
    <row r="961" ht="17.25" customHeight="1"/>
    <row r="962" ht="17.25" customHeight="1"/>
    <row r="963" ht="17.25" customHeight="1"/>
    <row r="964" ht="17.25" customHeight="1"/>
    <row r="965" ht="17.25" customHeight="1"/>
    <row r="966" ht="17.25" customHeight="1"/>
    <row r="967" ht="17.25" customHeight="1"/>
    <row r="968" ht="17.25" customHeight="1"/>
    <row r="969" ht="17.25" customHeight="1"/>
    <row r="970" ht="17.25" customHeight="1"/>
    <row r="971" ht="17.25" customHeight="1"/>
    <row r="972" ht="17.25" customHeight="1"/>
    <row r="973" ht="17.25" customHeight="1"/>
    <row r="974" ht="17.25" customHeight="1"/>
    <row r="975" ht="17.25" customHeight="1"/>
    <row r="976" ht="17.25" customHeight="1"/>
    <row r="977" ht="17.25" customHeight="1"/>
    <row r="978" ht="17.25" customHeight="1"/>
    <row r="979" ht="17.25" customHeight="1"/>
    <row r="980" ht="17.25" customHeight="1"/>
    <row r="981" ht="17.25" customHeight="1"/>
    <row r="982" ht="17.25" customHeight="1"/>
    <row r="983" ht="17.25" customHeight="1"/>
    <row r="984" ht="17.25" customHeight="1"/>
    <row r="985" ht="17.25" customHeight="1"/>
    <row r="986" ht="17.25" customHeight="1"/>
    <row r="987" ht="17.25" customHeight="1"/>
    <row r="988" ht="17.25" customHeight="1"/>
    <row r="989" ht="17.25" customHeight="1"/>
    <row r="990" ht="17.25" customHeight="1"/>
    <row r="991" ht="17.25" customHeight="1"/>
    <row r="992" ht="17.25" customHeight="1"/>
    <row r="993" ht="17.25" customHeight="1"/>
    <row r="994" ht="17.25" customHeight="1"/>
    <row r="995" ht="17.25" customHeight="1"/>
    <row r="996" ht="17.25" customHeight="1"/>
    <row r="997" ht="17.25" customHeight="1"/>
    <row r="998" ht="17.25" customHeight="1"/>
    <row r="999" ht="17.25" customHeight="1"/>
    <row r="1000" ht="17.25" customHeight="1"/>
    <row r="1001" ht="17.25" customHeight="1"/>
    <row r="1002" ht="17.25" customHeight="1"/>
    <row r="1003" ht="17.25" customHeight="1"/>
    <row r="1004" ht="17.25" customHeight="1"/>
    <row r="1005" ht="17.25" customHeight="1"/>
    <row r="1006" ht="17.25" customHeight="1"/>
    <row r="1007" ht="17.25" customHeight="1"/>
    <row r="1008" ht="17.25" customHeight="1"/>
    <row r="1009" ht="17.25" customHeight="1"/>
    <row r="1010" ht="17.25" customHeight="1"/>
    <row r="1011" ht="17.25" customHeight="1"/>
    <row r="1012" ht="17.25" customHeight="1"/>
    <row r="1013" ht="17.25" customHeight="1"/>
    <row r="1014" ht="17.25" customHeight="1"/>
    <row r="1015" ht="17.25" customHeight="1"/>
    <row r="1016" ht="17.25" customHeight="1"/>
    <row r="1017" ht="17.25" customHeight="1"/>
    <row r="1018" ht="17.25" customHeight="1"/>
    <row r="1019" ht="17.25" customHeight="1"/>
    <row r="1020" ht="17.25" customHeight="1"/>
    <row r="1021" ht="17.25" customHeight="1"/>
    <row r="1022" ht="17.25" customHeight="1"/>
    <row r="1023" ht="17.25" customHeight="1"/>
    <row r="1024" ht="17.25" customHeight="1"/>
    <row r="1025" ht="17.25" customHeight="1"/>
    <row r="1026" ht="17.25" customHeight="1"/>
    <row r="1027" ht="17.25" customHeight="1"/>
    <row r="1028" ht="17.25" customHeight="1"/>
    <row r="1029" ht="17.25" customHeight="1"/>
    <row r="1030" ht="17.25" customHeight="1"/>
    <row r="1031" ht="17.25" customHeight="1"/>
    <row r="1032" ht="17.25" customHeight="1"/>
    <row r="1033" ht="17.25" customHeight="1"/>
    <row r="1034" ht="17.25" customHeight="1"/>
    <row r="1035" ht="17.25" customHeight="1"/>
    <row r="1036" ht="17.25" customHeight="1"/>
    <row r="1037" ht="17.25" customHeight="1"/>
    <row r="1038" ht="17.25" customHeight="1"/>
    <row r="1039" ht="17.25" customHeight="1"/>
    <row r="1040" ht="17.25" customHeight="1"/>
    <row r="1041" ht="17.25" customHeight="1"/>
    <row r="1042" ht="17.25" customHeight="1"/>
    <row r="1043" ht="17.25" customHeight="1"/>
    <row r="1044" ht="17.25" customHeight="1"/>
    <row r="1045" ht="17.25" customHeight="1"/>
    <row r="1046" ht="17.25" customHeight="1"/>
    <row r="1047" ht="17.25" customHeight="1"/>
    <row r="1048" ht="17.25" customHeight="1"/>
    <row r="1049" ht="17.25" customHeight="1"/>
    <row r="1050" ht="17.25" customHeight="1"/>
    <row r="1051" ht="17.25" customHeight="1"/>
    <row r="1052" ht="17.25" customHeight="1"/>
    <row r="1053" ht="17.25" customHeight="1"/>
    <row r="1054" ht="17.25" customHeight="1"/>
    <row r="1055" ht="17.25" customHeight="1"/>
    <row r="1056" ht="17.25" customHeight="1"/>
    <row r="1057" ht="17.25" customHeight="1"/>
    <row r="1058" ht="17.25" customHeight="1"/>
    <row r="1059" ht="17.25" customHeight="1"/>
    <row r="1060" ht="17.25" customHeight="1"/>
    <row r="1061" ht="17.25" customHeight="1"/>
    <row r="1062" ht="17.25" customHeight="1"/>
    <row r="1063" ht="17.25" customHeight="1"/>
    <row r="1064" ht="17.25" customHeight="1"/>
    <row r="1065" ht="17.25" customHeight="1"/>
    <row r="1066" ht="17.25" customHeight="1"/>
    <row r="1067" ht="17.25" customHeight="1"/>
    <row r="1068" ht="17.25" customHeight="1"/>
    <row r="1069" ht="17.25" customHeight="1"/>
    <row r="1070" ht="17.25" customHeight="1"/>
    <row r="1071" ht="17.25" customHeight="1"/>
    <row r="1072" ht="17.25" customHeight="1"/>
    <row r="1073" ht="17.25" customHeight="1"/>
    <row r="1074" ht="17.25" customHeight="1"/>
    <row r="1075" ht="17.25" customHeight="1"/>
    <row r="1076" ht="17.25" customHeight="1"/>
    <row r="1077" ht="17.25" customHeight="1"/>
    <row r="1078" ht="17.25" customHeight="1"/>
    <row r="1079" ht="17.25" customHeight="1"/>
    <row r="1080" ht="17.25" customHeight="1"/>
    <row r="1081" ht="17.25" customHeight="1"/>
    <row r="1082" ht="17.25" customHeight="1"/>
    <row r="1083" ht="17.25" customHeight="1"/>
    <row r="1084" ht="17.25" customHeight="1"/>
    <row r="1085" ht="17.25" customHeight="1"/>
    <row r="1086" ht="17.25" customHeight="1"/>
    <row r="1087" ht="17.25" customHeight="1"/>
    <row r="1088" ht="17.25" customHeight="1"/>
    <row r="1089" ht="17.25" customHeight="1"/>
    <row r="1090" ht="17.25" customHeight="1"/>
    <row r="1091" ht="17.25" customHeight="1"/>
    <row r="1092" ht="17.25" customHeight="1"/>
    <row r="1093" ht="17.25" customHeight="1"/>
    <row r="1094" ht="17.25" customHeight="1"/>
    <row r="1095" ht="17.25" customHeight="1"/>
    <row r="1096" ht="17.25" customHeight="1"/>
    <row r="1097" ht="17.25" customHeight="1"/>
    <row r="1098" ht="17.25" customHeight="1"/>
    <row r="1099" ht="17.25" customHeight="1"/>
    <row r="1100" ht="17.25" customHeight="1"/>
    <row r="1101" ht="17.25" customHeight="1"/>
    <row r="1102" ht="17.25" customHeight="1"/>
    <row r="1103" ht="17.25" customHeight="1"/>
    <row r="1104" ht="17.25" customHeight="1"/>
    <row r="1105" ht="17.25" customHeight="1"/>
    <row r="1106" ht="17.25" customHeight="1"/>
    <row r="1107" ht="17.25" customHeight="1"/>
    <row r="1108" ht="17.25" customHeight="1"/>
    <row r="1109" ht="17.25" customHeight="1"/>
    <row r="1110" ht="17.25" customHeight="1"/>
    <row r="1111" ht="17.25" customHeight="1"/>
    <row r="1112" ht="17.25" customHeight="1"/>
    <row r="1113" ht="17.25" customHeight="1"/>
    <row r="1114" ht="17.25" customHeight="1"/>
    <row r="1115" ht="17.25" customHeight="1"/>
    <row r="1116" ht="17.25" customHeight="1"/>
    <row r="1117" ht="17.25" customHeight="1"/>
    <row r="1118" ht="17.25" customHeight="1"/>
    <row r="1119" ht="17.25" customHeight="1"/>
    <row r="1120" ht="17.25" customHeight="1"/>
    <row r="1121" ht="17.25" customHeight="1"/>
    <row r="1122" ht="17.25" customHeight="1"/>
    <row r="1123" ht="17.25" customHeight="1"/>
    <row r="1124" ht="17.25" customHeight="1"/>
    <row r="1125" ht="17.25" customHeight="1"/>
    <row r="1126" ht="17.25" customHeight="1"/>
    <row r="1127" ht="17.25" customHeight="1"/>
    <row r="1128" ht="17.25" customHeight="1"/>
    <row r="1129" ht="17.25" customHeight="1"/>
    <row r="1130" ht="17.25" customHeight="1"/>
    <row r="1131" ht="17.25" customHeight="1"/>
    <row r="1132" ht="17.25" customHeight="1"/>
    <row r="1133" ht="17.25" customHeight="1"/>
    <row r="1134" ht="17.25" customHeight="1"/>
    <row r="1135" ht="17.25" customHeight="1"/>
    <row r="1136" ht="17.25" customHeight="1"/>
    <row r="1137" ht="17.25" customHeight="1"/>
    <row r="1138" ht="17.25" customHeight="1"/>
    <row r="1139" ht="17.25" customHeight="1"/>
    <row r="1140" ht="17.25" customHeight="1"/>
    <row r="1141" ht="17.25" customHeight="1"/>
    <row r="1142" ht="17.25" customHeight="1"/>
    <row r="1143" ht="17.25" customHeight="1"/>
    <row r="1144" ht="17.25" customHeight="1"/>
    <row r="1145" ht="17.25" customHeight="1"/>
    <row r="1146" ht="17.25" customHeight="1"/>
    <row r="1147" ht="17.25" customHeight="1"/>
    <row r="1148" ht="17.25" customHeight="1"/>
    <row r="1149" ht="17.25" customHeight="1"/>
    <row r="1150" ht="17.25" customHeight="1"/>
    <row r="1151" ht="17.25" customHeight="1"/>
    <row r="1152" ht="17.25" customHeight="1"/>
    <row r="1153" ht="17.25" customHeight="1"/>
    <row r="1154" ht="17.25" customHeight="1"/>
    <row r="1155" ht="17.25" customHeight="1"/>
    <row r="1156" ht="17.25" customHeight="1"/>
    <row r="1157" ht="17.25" customHeight="1"/>
    <row r="1158" ht="17.25" customHeight="1"/>
    <row r="1159" ht="17.25" customHeight="1"/>
    <row r="1160" ht="17.25" customHeight="1"/>
    <row r="1161" ht="17.25" customHeight="1"/>
    <row r="1162" ht="17.25" customHeight="1"/>
    <row r="1163" ht="17.25" customHeight="1"/>
    <row r="1164" ht="17.25" customHeight="1"/>
    <row r="1165" ht="17.25" customHeight="1"/>
    <row r="1166" ht="17.25" customHeight="1"/>
    <row r="1167" ht="17.25" customHeight="1"/>
    <row r="1168" ht="17.25" customHeight="1"/>
    <row r="1169" ht="17.25" customHeight="1"/>
    <row r="1170" ht="17.25" customHeight="1"/>
    <row r="1171" ht="17.25" customHeight="1"/>
    <row r="1172" ht="17.25" customHeight="1"/>
    <row r="1173" ht="17.25" customHeight="1"/>
    <row r="1174" ht="17.25" customHeight="1"/>
    <row r="1175" ht="17.25" customHeight="1"/>
    <row r="1176" ht="17.25" customHeight="1"/>
    <row r="1177" ht="17.25" customHeight="1"/>
    <row r="1178" ht="17.25" customHeight="1"/>
    <row r="1179" ht="17.25" customHeight="1"/>
    <row r="1180" ht="17.25" customHeight="1"/>
    <row r="1181" ht="17.25" customHeight="1"/>
    <row r="1182" ht="17.25" customHeight="1"/>
    <row r="1183" ht="17.25" customHeight="1"/>
    <row r="1184" ht="17.25" customHeight="1"/>
    <row r="1185" ht="17.25" customHeight="1"/>
    <row r="1186" ht="17.25" customHeight="1"/>
    <row r="1187" ht="17.25" customHeight="1"/>
    <row r="1188" ht="17.25" customHeight="1"/>
    <row r="1189" ht="17.25" customHeight="1"/>
    <row r="1190" ht="17.25" customHeight="1"/>
    <row r="1191" ht="17.25" customHeight="1"/>
    <row r="1192" ht="17.25" customHeight="1"/>
    <row r="1193" ht="17.25" customHeight="1"/>
    <row r="1194" ht="17.25" customHeight="1"/>
    <row r="1195" ht="17.25" customHeight="1"/>
    <row r="1196" ht="17.25" customHeight="1"/>
    <row r="1197" ht="17.25" customHeight="1"/>
    <row r="1198" ht="17.25" customHeight="1"/>
    <row r="1199" ht="17.25" customHeight="1"/>
    <row r="1200" ht="17.25" customHeight="1"/>
    <row r="1201" ht="17.25" customHeight="1"/>
    <row r="1202" ht="17.25" customHeight="1"/>
    <row r="1203" ht="17.25" customHeight="1"/>
    <row r="1204" ht="17.25" customHeight="1"/>
    <row r="1205" ht="17.25" customHeight="1"/>
    <row r="1206" ht="17.25" customHeight="1"/>
    <row r="1207" ht="17.25" customHeight="1"/>
    <row r="1208" ht="17.25" customHeight="1"/>
    <row r="1209" ht="17.25" customHeight="1"/>
    <row r="1210" ht="17.25" customHeight="1"/>
    <row r="1211" ht="17.25" customHeight="1"/>
    <row r="1212" ht="17.25" customHeight="1"/>
    <row r="1213" ht="17.25" customHeight="1"/>
    <row r="1214" ht="17.25" customHeight="1"/>
    <row r="1215" ht="17.25" customHeight="1"/>
    <row r="1216" ht="17.25" customHeight="1"/>
    <row r="1217" ht="17.25" customHeight="1"/>
    <row r="1218" ht="17.25" customHeight="1"/>
    <row r="1219" ht="17.25" customHeight="1"/>
    <row r="1220" ht="17.25" customHeight="1"/>
    <row r="1221" ht="17.25" customHeight="1"/>
    <row r="1222" ht="17.25" customHeight="1"/>
    <row r="1223" ht="17.25" customHeight="1"/>
    <row r="1224" ht="17.25" customHeight="1"/>
    <row r="1225" ht="17.25" customHeight="1"/>
    <row r="1226" ht="17.25" customHeight="1"/>
    <row r="1227" ht="17.25" customHeight="1"/>
    <row r="1228" ht="17.25" customHeight="1"/>
    <row r="1229" ht="17.25" customHeight="1"/>
    <row r="1230" ht="17.25" customHeight="1"/>
    <row r="1231" ht="17.25" customHeight="1"/>
    <row r="1232" ht="17.25" customHeight="1"/>
    <row r="1233" ht="17.25" customHeight="1"/>
    <row r="1234" ht="17.25" customHeight="1"/>
    <row r="1235" ht="17.25" customHeight="1"/>
    <row r="1236" ht="17.25" customHeight="1"/>
    <row r="1237" ht="17.25" customHeight="1"/>
    <row r="1238" ht="17.25" customHeight="1"/>
    <row r="1239" ht="17.25" customHeight="1"/>
    <row r="1240" ht="17.25" customHeight="1"/>
    <row r="1241" ht="17.25" customHeight="1"/>
    <row r="1242" ht="17.25" customHeight="1"/>
    <row r="1243" ht="17.25" customHeight="1"/>
    <row r="1244" ht="17.25" customHeight="1"/>
    <row r="1245" ht="17.25" customHeight="1"/>
    <row r="1246" ht="17.25" customHeight="1"/>
    <row r="1247" ht="17.25" customHeight="1"/>
    <row r="1248" ht="17.25" customHeight="1"/>
    <row r="1249" ht="17.25" customHeight="1"/>
    <row r="1250" ht="17.25" customHeight="1"/>
    <row r="1251" ht="17.25" customHeight="1"/>
    <row r="1252" ht="17.25" customHeight="1"/>
    <row r="1253" ht="17.25" customHeight="1"/>
    <row r="1254" ht="17.25" customHeight="1"/>
    <row r="1255" ht="17.25" customHeight="1"/>
    <row r="1256" ht="17.25" customHeight="1"/>
    <row r="1257" ht="17.25" customHeight="1"/>
    <row r="1258" ht="17.25" customHeight="1"/>
    <row r="1259" ht="17.25" customHeight="1"/>
    <row r="1260" ht="17.25" customHeight="1"/>
    <row r="1261" ht="17.25" customHeight="1"/>
    <row r="1262" ht="17.25" customHeight="1"/>
    <row r="1263" ht="17.25" customHeight="1"/>
    <row r="1264" ht="17.25" customHeight="1"/>
    <row r="1265" ht="17.25" customHeight="1"/>
    <row r="1266" ht="17.25" customHeight="1"/>
    <row r="1267" ht="17.25" customHeight="1"/>
    <row r="1268" ht="17.25" customHeight="1"/>
    <row r="1269" ht="17.25" customHeight="1"/>
    <row r="1270" ht="17.25" customHeight="1"/>
    <row r="1271" ht="17.25" customHeight="1"/>
    <row r="1272" ht="17.25" customHeight="1"/>
    <row r="1273" ht="17.25" customHeight="1"/>
    <row r="1274" ht="17.25" customHeight="1"/>
    <row r="1275" ht="17.25" customHeight="1"/>
    <row r="1276" ht="17.25" customHeight="1"/>
    <row r="1277" ht="17.25" customHeight="1"/>
    <row r="1278" ht="17.25" customHeight="1"/>
    <row r="1279" ht="17.25" customHeight="1"/>
    <row r="1280" ht="17.25" customHeight="1"/>
    <row r="1281" ht="17.25" customHeight="1"/>
    <row r="1282" ht="17.25" customHeight="1"/>
    <row r="1283" ht="17.25" customHeight="1"/>
    <row r="1284" ht="17.25" customHeight="1"/>
    <row r="1285" ht="17.25" customHeight="1"/>
    <row r="1286" ht="17.25" customHeight="1"/>
    <row r="1287" ht="17.25" customHeight="1"/>
    <row r="1288" ht="17.25" customHeight="1"/>
    <row r="1289" ht="17.25" customHeight="1"/>
    <row r="1290" ht="17.25" customHeight="1"/>
    <row r="1291" ht="17.25" customHeight="1"/>
    <row r="1292" ht="17.25" customHeight="1"/>
    <row r="1293" ht="17.25" customHeight="1"/>
    <row r="1294" ht="17.25" customHeight="1"/>
    <row r="1295" ht="17.25" customHeight="1"/>
    <row r="1296" ht="17.25" customHeight="1"/>
    <row r="1297" ht="17.25" customHeight="1"/>
    <row r="1298" ht="17.25" customHeight="1"/>
    <row r="1299" ht="17.25" customHeight="1"/>
    <row r="1300" ht="17.25" customHeight="1"/>
    <row r="1301" ht="17.25" customHeight="1"/>
    <row r="1302" ht="17.25" customHeight="1"/>
    <row r="1303" ht="17.25" customHeight="1"/>
    <row r="1304" ht="17.25" customHeight="1"/>
    <row r="1305" ht="17.25" customHeight="1"/>
    <row r="1306" ht="17.25" customHeight="1"/>
    <row r="1307" ht="17.25" customHeight="1"/>
    <row r="1308" ht="17.25" customHeight="1"/>
    <row r="1309" ht="17.25" customHeight="1"/>
    <row r="1310" ht="17.25" customHeight="1"/>
    <row r="1311" ht="17.25" customHeight="1"/>
    <row r="1312" ht="17.25" customHeight="1"/>
    <row r="1313" ht="17.25" customHeight="1"/>
    <row r="1314" ht="17.25" customHeight="1"/>
    <row r="1315" ht="17.25" customHeight="1"/>
    <row r="1316" ht="17.25" customHeight="1"/>
    <row r="1317" ht="17.25" customHeight="1"/>
    <row r="1318" ht="17.25" customHeight="1"/>
    <row r="1319" ht="17.25" customHeight="1"/>
    <row r="1320" ht="17.25" customHeight="1"/>
    <row r="1321" ht="17.25" customHeight="1"/>
    <row r="1322" ht="17.25" customHeight="1"/>
    <row r="1323" ht="17.25" customHeight="1"/>
    <row r="1324" ht="17.25" customHeight="1"/>
    <row r="1325" ht="17.25" customHeight="1"/>
    <row r="1326" ht="17.25" customHeight="1"/>
    <row r="1327" ht="17.25" customHeight="1"/>
    <row r="1328" ht="17.25" customHeight="1"/>
    <row r="1329" ht="17.25" customHeight="1"/>
    <row r="1330" ht="17.25" customHeight="1"/>
    <row r="1331" ht="17.25" customHeight="1"/>
    <row r="1332" ht="17.25" customHeight="1"/>
    <row r="1333" ht="17.25" customHeight="1"/>
    <row r="1334" ht="17.25" customHeight="1"/>
    <row r="1335" ht="17.25" customHeight="1"/>
    <row r="1336" ht="17.25" customHeight="1"/>
    <row r="1337" ht="17.25" customHeight="1"/>
    <row r="1338" ht="17.25" customHeight="1"/>
    <row r="1339" ht="17.25" customHeight="1"/>
    <row r="1340" ht="17.25" customHeight="1"/>
    <row r="1341" ht="17.25" customHeight="1"/>
    <row r="1342" ht="17.25" customHeight="1"/>
    <row r="1343" ht="17.25" customHeight="1"/>
    <row r="1344" ht="17.25" customHeight="1"/>
    <row r="1345" ht="17.25" customHeight="1"/>
    <row r="1346" ht="17.25" customHeight="1"/>
    <row r="1347" ht="17.25" customHeight="1"/>
    <row r="1348" ht="17.25" customHeight="1"/>
    <row r="1349" ht="17.25" customHeight="1"/>
    <row r="1350" ht="17.25" customHeight="1"/>
    <row r="1351" ht="17.25" customHeight="1"/>
    <row r="1352" ht="17.25" customHeight="1"/>
    <row r="1353" ht="17.25" customHeight="1"/>
    <row r="1354" ht="17.25" customHeight="1"/>
    <row r="1355" ht="17.25" customHeight="1"/>
    <row r="1356" ht="17.25" customHeight="1"/>
    <row r="1357" ht="17.25" customHeight="1"/>
    <row r="1358" ht="17.25" customHeight="1"/>
    <row r="1359" ht="17.25" customHeight="1"/>
    <row r="1360" ht="17.25" customHeight="1"/>
    <row r="1361" ht="17.25" customHeight="1"/>
    <row r="1362" ht="17.25" customHeight="1"/>
    <row r="1363" ht="17.25" customHeight="1"/>
    <row r="1364" ht="17.25" customHeight="1"/>
    <row r="1365" ht="17.25" customHeight="1"/>
    <row r="1366" ht="17.25" customHeight="1"/>
    <row r="1367" ht="17.25" customHeight="1"/>
    <row r="1368" ht="17.25" customHeight="1"/>
    <row r="1369" ht="17.25" customHeight="1"/>
    <row r="1370" ht="17.25" customHeight="1"/>
    <row r="1371" ht="17.25" customHeight="1"/>
    <row r="1372" ht="17.25" customHeight="1"/>
    <row r="1373" ht="17.25" customHeight="1"/>
    <row r="1374" ht="17.25" customHeight="1"/>
    <row r="1375" ht="17.25" customHeight="1"/>
    <row r="1376" ht="17.25" customHeight="1"/>
    <row r="1377" ht="17.25" customHeight="1"/>
    <row r="1378" ht="17.25" customHeight="1"/>
    <row r="1379" ht="17.25" customHeight="1"/>
    <row r="1380" ht="17.25" customHeight="1"/>
    <row r="1381" ht="17.25" customHeight="1"/>
    <row r="1382" ht="17.25" customHeight="1"/>
    <row r="1383" ht="17.25" customHeight="1"/>
    <row r="1384" ht="17.25" customHeight="1"/>
    <row r="1385" ht="17.25" customHeight="1"/>
    <row r="1386" ht="17.25" customHeight="1"/>
    <row r="1387" ht="17.25" customHeight="1"/>
    <row r="1388" ht="17.25" customHeight="1"/>
    <row r="1389" ht="17.25" customHeight="1"/>
    <row r="1390" ht="17.25" customHeight="1"/>
    <row r="1391" ht="17.25" customHeight="1"/>
    <row r="1392" ht="17.25" customHeight="1"/>
    <row r="1393" ht="17.25" customHeight="1"/>
    <row r="1394" ht="17.25" customHeight="1"/>
    <row r="1395" ht="17.25" customHeight="1"/>
    <row r="1396" ht="17.25" customHeight="1"/>
    <row r="1397" ht="17.25" customHeight="1"/>
    <row r="1398" ht="17.25" customHeight="1"/>
    <row r="1399" ht="17.25" customHeight="1"/>
    <row r="1400" ht="17.25" customHeight="1"/>
    <row r="1401" ht="17.25" customHeight="1"/>
    <row r="1402" ht="17.25" customHeight="1"/>
    <row r="1403" ht="17.25" customHeight="1"/>
    <row r="1404" ht="17.25" customHeight="1"/>
    <row r="1405" ht="17.25" customHeight="1"/>
    <row r="1406" ht="17.25" customHeight="1"/>
    <row r="1407" ht="17.25" customHeight="1"/>
    <row r="1408" ht="17.25" customHeight="1"/>
    <row r="1409" ht="17.25" customHeight="1"/>
    <row r="1410" ht="17.25" customHeight="1"/>
    <row r="1411" ht="17.25" customHeight="1"/>
    <row r="1412" ht="17.25" customHeight="1"/>
    <row r="1413" ht="17.25" customHeight="1"/>
    <row r="1414" ht="17.25" customHeight="1"/>
    <row r="1415" ht="17.25" customHeight="1"/>
    <row r="1416" ht="17.25" customHeight="1"/>
    <row r="1417" ht="17.25" customHeight="1"/>
    <row r="1418" ht="17.25" customHeight="1"/>
    <row r="1419" ht="17.25" customHeight="1"/>
    <row r="1420" ht="17.25" customHeight="1"/>
    <row r="1421" ht="17.25" customHeight="1"/>
    <row r="1422" ht="17.25" customHeight="1"/>
    <row r="1423" ht="17.25" customHeight="1"/>
    <row r="1424" ht="17.25" customHeight="1"/>
    <row r="1425" ht="17.25" customHeight="1"/>
    <row r="1426" ht="17.25" customHeight="1"/>
    <row r="1427" ht="17.25" customHeight="1"/>
    <row r="1428" ht="17.25" customHeight="1"/>
    <row r="1429" ht="17.25" customHeight="1"/>
    <row r="1430" ht="17.25" customHeight="1"/>
    <row r="1431" ht="17.25" customHeight="1"/>
    <row r="1432" ht="17.25" customHeight="1"/>
    <row r="1433" ht="17.25" customHeight="1"/>
    <row r="1434" ht="17.25" customHeight="1"/>
    <row r="1435" ht="17.25" customHeight="1"/>
    <row r="1436" ht="17.25" customHeight="1"/>
    <row r="1437" ht="17.25" customHeight="1"/>
    <row r="1438" ht="17.25" customHeight="1"/>
    <row r="1439" ht="17.25" customHeight="1"/>
    <row r="1440" ht="17.25" customHeight="1"/>
    <row r="1441" ht="17.25" customHeight="1"/>
    <row r="1442" ht="17.25" customHeight="1"/>
    <row r="1443" ht="17.25" customHeight="1"/>
    <row r="1444" ht="17.25" customHeight="1"/>
    <row r="1445" ht="17.25" customHeight="1"/>
    <row r="1446" ht="17.25" customHeight="1"/>
    <row r="1447" ht="17.25" customHeight="1"/>
    <row r="1448" ht="17.25" customHeight="1"/>
    <row r="1449" ht="17.25" customHeight="1"/>
    <row r="1450" ht="17.25" customHeight="1"/>
    <row r="1451" ht="17.25" customHeight="1"/>
    <row r="1452" ht="17.25" customHeight="1"/>
    <row r="1453" ht="17.25" customHeight="1"/>
    <row r="1454" ht="17.25" customHeight="1"/>
    <row r="1455" ht="17.25" customHeight="1"/>
    <row r="1456" ht="17.25" customHeight="1"/>
    <row r="1457" ht="17.25" customHeight="1"/>
    <row r="1458" ht="17.25" customHeight="1"/>
    <row r="1459" ht="17.25" customHeight="1"/>
    <row r="1460" ht="17.25" customHeight="1"/>
    <row r="1461" ht="17.25" customHeight="1"/>
    <row r="1462" ht="17.25" customHeight="1"/>
    <row r="1463" ht="17.25" customHeight="1"/>
    <row r="1464" ht="17.25" customHeight="1"/>
    <row r="1465" ht="17.25" customHeight="1"/>
    <row r="1466" ht="17.25" customHeight="1"/>
    <row r="1467" ht="17.25" customHeight="1"/>
    <row r="1468" ht="17.25" customHeight="1"/>
    <row r="1469" ht="17.25" customHeight="1"/>
    <row r="1470" ht="17.25" customHeight="1"/>
    <row r="1471" ht="17.25" customHeight="1"/>
    <row r="1472" ht="17.25" customHeight="1"/>
    <row r="1473" ht="17.25" customHeight="1"/>
    <row r="1474" ht="17.25" customHeight="1"/>
    <row r="1475" ht="17.25" customHeight="1"/>
    <row r="1476" ht="17.25" customHeight="1"/>
    <row r="1477" ht="17.25" customHeight="1"/>
    <row r="1478" ht="17.25" customHeight="1"/>
    <row r="1479" ht="17.25" customHeight="1"/>
    <row r="1480" ht="17.25" customHeight="1"/>
    <row r="1481" ht="17.25" customHeight="1"/>
    <row r="1482" ht="17.25" customHeight="1"/>
    <row r="1483" ht="17.25" customHeight="1"/>
    <row r="1484" ht="17.25" customHeight="1"/>
    <row r="1485" ht="17.25" customHeight="1"/>
    <row r="1486" ht="17.25" customHeight="1"/>
    <row r="1487" ht="17.25" customHeight="1"/>
    <row r="1488" ht="17.25" customHeight="1"/>
    <row r="1489" ht="17.25" customHeight="1"/>
    <row r="1490" ht="17.25" customHeight="1"/>
    <row r="1491" ht="17.25" customHeight="1"/>
    <row r="1492" ht="17.25" customHeight="1"/>
    <row r="1493" ht="17.25" customHeight="1"/>
    <row r="1494" ht="17.25" customHeight="1"/>
    <row r="1495" ht="17.25" customHeight="1"/>
    <row r="1496" ht="17.25" customHeight="1"/>
    <row r="1497" ht="17.25" customHeight="1"/>
    <row r="1498" ht="17.25" customHeight="1"/>
    <row r="1499" ht="17.25" customHeight="1"/>
    <row r="1500" ht="17.25" customHeight="1"/>
    <row r="1501" ht="17.25" customHeight="1"/>
    <row r="1502" ht="17.25" customHeight="1"/>
    <row r="1503" ht="17.25" customHeight="1"/>
    <row r="1504" ht="17.25" customHeight="1"/>
    <row r="1505" ht="17.25" customHeight="1"/>
    <row r="1506" ht="17.25" customHeight="1"/>
    <row r="1507" ht="17.25" customHeight="1"/>
    <row r="1508" ht="17.25" customHeight="1"/>
    <row r="1509" ht="17.25" customHeight="1"/>
    <row r="1510" ht="17.25" customHeight="1"/>
    <row r="1511" ht="17.25" customHeight="1"/>
    <row r="1512" ht="17.25" customHeight="1"/>
    <row r="1513" ht="17.25" customHeight="1"/>
    <row r="1514" ht="17.25" customHeight="1"/>
    <row r="1515" ht="17.25" customHeight="1"/>
    <row r="1516" ht="17.25" customHeight="1"/>
    <row r="1517" ht="17.25" customHeight="1"/>
    <row r="1518" ht="17.25" customHeight="1"/>
    <row r="1519" ht="17.25" customHeight="1"/>
    <row r="1520" ht="17.25" customHeight="1"/>
    <row r="1521" ht="17.25" customHeight="1"/>
    <row r="1522" ht="17.25" customHeight="1"/>
    <row r="1523" ht="17.25" customHeight="1"/>
    <row r="1524" ht="17.25" customHeight="1"/>
    <row r="1525" ht="17.25" customHeight="1"/>
    <row r="1526" ht="17.25" customHeight="1"/>
    <row r="1527" ht="17.25" customHeight="1"/>
    <row r="1528" ht="17.25" customHeight="1"/>
    <row r="1529" ht="17.25" customHeight="1"/>
    <row r="1530" ht="17.25" customHeight="1"/>
    <row r="1531" ht="17.25" customHeight="1"/>
    <row r="1532" ht="17.25" customHeight="1"/>
    <row r="1533" ht="17.25" customHeight="1"/>
    <row r="1534" ht="17.25" customHeight="1"/>
    <row r="1535" ht="17.25" customHeight="1"/>
    <row r="1536" ht="17.25" customHeight="1"/>
    <row r="1537" ht="17.25" customHeight="1"/>
    <row r="1538" ht="17.25" customHeight="1"/>
    <row r="1539" ht="17.25" customHeight="1"/>
    <row r="1540" ht="17.25" customHeight="1"/>
    <row r="1541" ht="17.25" customHeight="1"/>
    <row r="1542" ht="17.25" customHeight="1"/>
    <row r="1543" ht="17.25" customHeight="1"/>
    <row r="1544" ht="17.25" customHeight="1"/>
    <row r="1545" ht="17.25" customHeight="1"/>
    <row r="1546" ht="17.25" customHeight="1"/>
    <row r="1547" ht="17.25" customHeight="1"/>
    <row r="1548" ht="17.25" customHeight="1"/>
    <row r="1549" ht="17.25" customHeight="1"/>
    <row r="1550" ht="17.25" customHeight="1"/>
    <row r="1551" ht="17.25" customHeight="1"/>
    <row r="1552" ht="17.25" customHeight="1"/>
    <row r="1553" ht="17.25" customHeight="1"/>
    <row r="1554" ht="17.25" customHeight="1"/>
    <row r="1555" ht="17.25" customHeight="1"/>
    <row r="1556" ht="17.25" customHeight="1"/>
    <row r="1557" ht="17.25" customHeight="1"/>
    <row r="1558" ht="17.25" customHeight="1"/>
    <row r="1559" ht="17.25" customHeight="1"/>
    <row r="1560" ht="17.25" customHeight="1"/>
    <row r="1561" ht="17.25" customHeight="1"/>
    <row r="1562" ht="17.25" customHeight="1"/>
    <row r="1563" ht="17.25" customHeight="1"/>
    <row r="1564" ht="17.25" customHeight="1"/>
    <row r="1565" ht="17.25" customHeight="1"/>
    <row r="1566" ht="17.25" customHeight="1"/>
    <row r="1567" ht="17.25" customHeight="1"/>
    <row r="1568" ht="17.25" customHeight="1"/>
    <row r="1569" ht="17.25" customHeight="1"/>
    <row r="1570" ht="17.25" customHeight="1"/>
    <row r="1571" ht="17.25" customHeight="1"/>
    <row r="1572" ht="17.25" customHeight="1"/>
    <row r="1573" ht="17.25" customHeight="1"/>
    <row r="1574" ht="17.25" customHeight="1"/>
    <row r="1575" ht="17.25" customHeight="1"/>
    <row r="1576" ht="17.25" customHeight="1"/>
    <row r="1577" ht="17.25" customHeight="1"/>
    <row r="1578" ht="17.25" customHeight="1"/>
    <row r="1579" ht="17.25" customHeight="1"/>
    <row r="1580" ht="17.25" customHeight="1"/>
    <row r="1581" ht="17.25" customHeight="1"/>
    <row r="1582" ht="17.25" customHeight="1"/>
    <row r="1583" ht="17.25" customHeight="1"/>
    <row r="1584" ht="17.25" customHeight="1"/>
    <row r="1585" ht="17.25" customHeight="1"/>
    <row r="1586" ht="17.25" customHeight="1"/>
    <row r="1587" ht="17.25" customHeight="1"/>
    <row r="1588" ht="17.25" customHeight="1"/>
    <row r="1589" ht="17.25" customHeight="1"/>
    <row r="1590" ht="17.25" customHeight="1"/>
    <row r="1591" ht="17.25" customHeight="1"/>
    <row r="1592" ht="17.25" customHeight="1"/>
    <row r="1593" ht="17.25" customHeight="1"/>
    <row r="1594" ht="17.25" customHeight="1"/>
    <row r="1595" ht="17.25" customHeight="1"/>
    <row r="1596" ht="17.25" customHeight="1"/>
    <row r="1597" ht="17.25" customHeight="1"/>
    <row r="1598" ht="17.25" customHeight="1"/>
    <row r="1599" ht="17.25" customHeight="1"/>
    <row r="1600" ht="17.25" customHeight="1"/>
    <row r="1601" ht="17.25" customHeight="1"/>
    <row r="1602" ht="17.25" customHeight="1"/>
    <row r="1603" ht="17.25" customHeight="1"/>
    <row r="1604" ht="17.25" customHeight="1"/>
    <row r="1605" ht="17.25" customHeight="1"/>
    <row r="1606" ht="17.25" customHeight="1"/>
    <row r="1607" ht="17.25" customHeight="1"/>
    <row r="1608" ht="17.25" customHeight="1"/>
    <row r="1609" ht="17.25" customHeight="1"/>
    <row r="1610" ht="17.25" customHeight="1"/>
    <row r="1611" ht="17.25" customHeight="1"/>
    <row r="1612" ht="17.25" customHeight="1"/>
    <row r="1613" ht="17.25" customHeight="1"/>
    <row r="1614" ht="17.25" customHeight="1"/>
    <row r="1615" ht="17.25" customHeight="1"/>
    <row r="1616" ht="17.25" customHeight="1"/>
    <row r="1617" ht="17.25" customHeight="1"/>
    <row r="1618" ht="17.25" customHeight="1"/>
    <row r="1619" ht="17.25" customHeight="1"/>
    <row r="1620" ht="17.25" customHeight="1"/>
    <row r="1621" ht="17.25" customHeight="1"/>
    <row r="1622" ht="17.25" customHeight="1"/>
    <row r="1623" ht="17.25" customHeight="1"/>
    <row r="1624" ht="17.25" customHeight="1"/>
    <row r="1625" ht="17.25" customHeight="1"/>
    <row r="1626" ht="17.25" customHeight="1"/>
    <row r="1627" ht="17.25" customHeight="1"/>
    <row r="1628" ht="17.25" customHeight="1"/>
    <row r="1629" ht="17.25" customHeight="1"/>
    <row r="1630" ht="17.25" customHeight="1"/>
    <row r="1631" ht="17.25" customHeight="1"/>
    <row r="1632" ht="17.25" customHeight="1"/>
    <row r="1633" ht="17.25" customHeight="1"/>
    <row r="1634" ht="17.25" customHeight="1"/>
    <row r="1635" ht="17.25" customHeight="1"/>
    <row r="1636" ht="17.25" customHeight="1"/>
    <row r="1637" ht="17.25" customHeight="1"/>
    <row r="1638" ht="17.25" customHeight="1"/>
    <row r="1639" ht="17.25" customHeight="1"/>
    <row r="1640" ht="17.25" customHeight="1"/>
    <row r="1641" ht="17.25" customHeight="1"/>
    <row r="1642" ht="17.25" customHeight="1"/>
    <row r="1643" ht="17.25" customHeight="1"/>
    <row r="1644" ht="17.25" customHeight="1"/>
    <row r="1645" ht="17.25" customHeight="1"/>
    <row r="1646" ht="17.25" customHeight="1"/>
    <row r="1647" ht="17.25" customHeight="1"/>
    <row r="1648" ht="17.25" customHeight="1"/>
    <row r="1649" ht="17.25" customHeight="1"/>
    <row r="1650" ht="17.25" customHeight="1"/>
    <row r="1651" ht="17.25" customHeight="1"/>
    <row r="1652" ht="17.25" customHeight="1"/>
    <row r="1653" ht="17.25" customHeight="1"/>
    <row r="1654" ht="17.25" customHeight="1"/>
    <row r="1655" ht="17.25" customHeight="1"/>
    <row r="1656" ht="17.25" customHeight="1"/>
    <row r="1657" ht="17.25" customHeight="1"/>
    <row r="1658" ht="17.25" customHeight="1"/>
    <row r="1659" ht="17.25" customHeight="1"/>
    <row r="1660" ht="17.25" customHeight="1"/>
    <row r="1661" ht="17.25" customHeight="1"/>
    <row r="1662" ht="17.25" customHeight="1"/>
    <row r="1663" ht="17.25" customHeight="1"/>
    <row r="1664" ht="17.25" customHeight="1"/>
    <row r="1665" ht="17.25" customHeight="1"/>
    <row r="1666" ht="17.25" customHeight="1"/>
    <row r="1667" ht="17.25" customHeight="1"/>
    <row r="1668" ht="17.25" customHeight="1"/>
    <row r="1669" ht="17.25" customHeight="1"/>
    <row r="1670" ht="17.25" customHeight="1"/>
    <row r="1671" ht="17.25" customHeight="1"/>
    <row r="1672" ht="17.25" customHeight="1"/>
    <row r="1673" ht="17.25" customHeight="1"/>
    <row r="1674" ht="17.25" customHeight="1"/>
    <row r="1675" ht="17.25" customHeight="1"/>
    <row r="1676" ht="17.25" customHeight="1"/>
    <row r="1677" ht="17.25" customHeight="1"/>
    <row r="1678" ht="17.25" customHeight="1"/>
    <row r="1679" ht="17.25" customHeight="1"/>
    <row r="1680" ht="17.25" customHeight="1"/>
    <row r="1681" ht="17.25" customHeight="1"/>
    <row r="1682" ht="17.25" customHeight="1"/>
    <row r="1683" ht="17.25" customHeight="1"/>
    <row r="1684" ht="17.25" customHeight="1"/>
    <row r="1685" ht="17.25" customHeight="1"/>
    <row r="1686" ht="17.25" customHeight="1"/>
    <row r="1687" ht="17.25" customHeight="1"/>
    <row r="1688" ht="17.25" customHeight="1"/>
    <row r="1689" ht="17.25" customHeight="1"/>
    <row r="1690" ht="17.25" customHeight="1"/>
    <row r="1691" ht="17.25" customHeight="1"/>
    <row r="1692" ht="17.25" customHeight="1"/>
    <row r="1693" ht="17.25" customHeight="1"/>
    <row r="1694" ht="17.25" customHeight="1"/>
    <row r="1695" ht="17.25" customHeight="1"/>
    <row r="1696" ht="17.25" customHeight="1"/>
    <row r="1697" ht="17.25" customHeight="1"/>
    <row r="1698" ht="17.25" customHeight="1"/>
    <row r="1699" ht="17.25" customHeight="1"/>
    <row r="1700" ht="17.25" customHeight="1"/>
    <row r="1701" ht="17.25" customHeight="1"/>
    <row r="1702" ht="17.25" customHeight="1"/>
    <row r="1703" ht="17.25" customHeight="1"/>
    <row r="1704" ht="17.25" customHeight="1"/>
    <row r="1705" ht="17.25" customHeight="1"/>
    <row r="1706" ht="17.25" customHeight="1"/>
    <row r="1707" ht="17.25" customHeight="1"/>
    <row r="1708" ht="17.25" customHeight="1"/>
    <row r="1709" ht="17.25" customHeight="1"/>
    <row r="1710" ht="17.25" customHeight="1"/>
    <row r="1711" ht="17.25" customHeight="1"/>
    <row r="1712" ht="17.25" customHeight="1"/>
    <row r="1713" ht="17.25" customHeight="1"/>
    <row r="1714" ht="17.25" customHeight="1"/>
    <row r="1715" ht="17.25" customHeight="1"/>
    <row r="1716" ht="17.25" customHeight="1"/>
    <row r="1717" ht="17.25" customHeight="1"/>
    <row r="1718" ht="17.25" customHeight="1"/>
    <row r="1719" ht="17.25" customHeight="1"/>
    <row r="1720" ht="17.25" customHeight="1"/>
    <row r="1721" ht="17.25" customHeight="1"/>
    <row r="1722" ht="17.25" customHeight="1"/>
    <row r="1723" ht="17.25" customHeight="1"/>
    <row r="1724" ht="17.25" customHeight="1"/>
    <row r="1725" ht="17.25" customHeight="1"/>
    <row r="1726" ht="17.25" customHeight="1"/>
    <row r="1727" ht="17.25" customHeight="1"/>
    <row r="1728" ht="17.25" customHeight="1"/>
    <row r="1729" ht="17.25" customHeight="1"/>
    <row r="1730" ht="17.25" customHeight="1"/>
    <row r="1731" ht="17.25" customHeight="1"/>
    <row r="1732" ht="17.25" customHeight="1"/>
    <row r="1733" ht="17.25" customHeight="1"/>
    <row r="1734" ht="17.25" customHeight="1"/>
    <row r="1735" ht="17.25" customHeight="1"/>
    <row r="1736" ht="17.25" customHeight="1"/>
    <row r="1737" ht="17.25" customHeight="1"/>
    <row r="1738" ht="17.25" customHeight="1"/>
    <row r="1739" ht="17.25" customHeight="1"/>
    <row r="1740" ht="17.25" customHeight="1"/>
    <row r="1741" ht="17.25" customHeight="1"/>
    <row r="1742" ht="17.25" customHeight="1"/>
    <row r="1743" ht="17.25" customHeight="1"/>
    <row r="1744" ht="17.25" customHeight="1"/>
    <row r="1745" ht="17.25" customHeight="1"/>
    <row r="1746" ht="17.25" customHeight="1"/>
    <row r="1747" ht="17.25" customHeight="1"/>
    <row r="1748" ht="17.25" customHeight="1"/>
    <row r="1749" ht="17.25" customHeight="1"/>
    <row r="1750" ht="17.25" customHeight="1"/>
    <row r="1751" ht="17.25" customHeight="1"/>
    <row r="1752" ht="17.25" customHeight="1"/>
    <row r="1753" ht="17.25" customHeight="1"/>
    <row r="1754" ht="17.25" customHeight="1"/>
    <row r="1755" ht="17.25" customHeight="1"/>
    <row r="1756" ht="17.25" customHeight="1"/>
    <row r="1757" ht="17.25" customHeight="1"/>
    <row r="1758" ht="17.25" customHeight="1"/>
    <row r="1759" ht="17.25" customHeight="1"/>
    <row r="1760" ht="17.25" customHeight="1"/>
    <row r="1761" ht="17.25" customHeight="1"/>
    <row r="1762" ht="17.25" customHeight="1"/>
    <row r="1763" ht="17.25" customHeight="1"/>
    <row r="1764" ht="17.25" customHeight="1"/>
    <row r="1765" ht="17.25" customHeight="1"/>
    <row r="1766" ht="17.25" customHeight="1"/>
    <row r="1767" ht="17.25" customHeight="1"/>
    <row r="1768" ht="17.25" customHeight="1"/>
    <row r="1769" ht="17.25" customHeight="1"/>
    <row r="1770" ht="17.25" customHeight="1"/>
    <row r="1771" ht="17.25" customHeight="1"/>
    <row r="1772" ht="17.25" customHeight="1"/>
    <row r="1773" ht="17.25" customHeight="1"/>
    <row r="1774" ht="17.25" customHeight="1"/>
    <row r="1775" ht="17.25" customHeight="1"/>
    <row r="1776" ht="17.25" customHeight="1"/>
    <row r="1777" ht="17.25" customHeight="1"/>
    <row r="1778" ht="17.25" customHeight="1"/>
    <row r="1779" ht="17.25" customHeight="1"/>
    <row r="1780" ht="17.25" customHeight="1"/>
    <row r="1781" ht="17.25" customHeight="1"/>
    <row r="1782" ht="17.25" customHeight="1"/>
    <row r="1783" ht="17.25" customHeight="1"/>
    <row r="1784" ht="17.25" customHeight="1"/>
    <row r="1785" ht="17.25" customHeight="1"/>
    <row r="1786" ht="17.25" customHeight="1"/>
    <row r="1787" ht="17.25" customHeight="1"/>
    <row r="1788" ht="17.25" customHeight="1"/>
    <row r="1789" ht="17.25" customHeight="1"/>
    <row r="1790" ht="17.25" customHeight="1"/>
    <row r="1791" ht="17.25" customHeight="1"/>
    <row r="1792" ht="17.25" customHeight="1"/>
    <row r="1793" ht="17.25" customHeight="1"/>
    <row r="1794" ht="17.25" customHeight="1"/>
    <row r="1795" ht="17.25" customHeight="1"/>
    <row r="1796" ht="17.25" customHeight="1"/>
    <row r="1797" ht="17.25" customHeight="1"/>
    <row r="1798" ht="17.25" customHeight="1"/>
    <row r="1799" ht="17.25" customHeight="1"/>
    <row r="1800" ht="17.25" customHeight="1"/>
    <row r="1801" ht="17.25" customHeight="1"/>
    <row r="1802" ht="17.25" customHeight="1"/>
    <row r="1803" ht="17.25" customHeight="1"/>
    <row r="1804" ht="17.25" customHeight="1"/>
    <row r="1805" ht="17.25" customHeight="1"/>
    <row r="1806" ht="17.25" customHeight="1"/>
    <row r="1807" ht="17.25" customHeight="1"/>
    <row r="1808" ht="17.25" customHeight="1"/>
    <row r="1809" ht="17.25" customHeight="1"/>
    <row r="1810" ht="17.25" customHeight="1"/>
    <row r="1811" ht="17.25" customHeight="1"/>
    <row r="1812" ht="17.25" customHeight="1"/>
    <row r="1813" ht="17.25" customHeight="1"/>
    <row r="1814" ht="17.25" customHeight="1"/>
    <row r="1815" ht="17.25" customHeight="1"/>
    <row r="1816" ht="17.25" customHeight="1"/>
    <row r="1817" ht="17.25" customHeight="1"/>
    <row r="1818" ht="17.25" customHeight="1"/>
    <row r="1819" ht="17.25" customHeight="1"/>
    <row r="1820" ht="17.25" customHeight="1"/>
    <row r="1821" ht="17.25" customHeight="1"/>
    <row r="1822" ht="17.25" customHeight="1"/>
    <row r="1823" ht="17.25" customHeight="1"/>
    <row r="1824" ht="17.25" customHeight="1"/>
    <row r="1825" ht="17.25" customHeight="1"/>
    <row r="1826" ht="17.25" customHeight="1"/>
    <row r="1827" ht="17.25" customHeight="1"/>
    <row r="1828" ht="17.25" customHeight="1"/>
    <row r="1829" ht="17.25" customHeight="1"/>
    <row r="1830" ht="17.25" customHeight="1"/>
    <row r="1831" ht="17.25" customHeight="1"/>
    <row r="1832" ht="17.25" customHeight="1"/>
    <row r="1833" ht="17.25" customHeight="1"/>
    <row r="1834" ht="17.25" customHeight="1"/>
    <row r="1835" ht="17.25" customHeight="1"/>
    <row r="1836" ht="17.25" customHeight="1"/>
    <row r="1837" ht="17.25" customHeight="1"/>
    <row r="1838" ht="17.25" customHeight="1"/>
    <row r="1839" ht="17.25" customHeight="1"/>
    <row r="1840" ht="17.25" customHeight="1"/>
    <row r="1841" ht="17.25" customHeight="1"/>
    <row r="1842" ht="17.25" customHeight="1"/>
    <row r="1843" ht="17.25" customHeight="1"/>
    <row r="1844" ht="17.25" customHeight="1"/>
    <row r="1845" ht="17.25" customHeight="1"/>
    <row r="1846" ht="17.25" customHeight="1"/>
    <row r="1847" ht="17.25" customHeight="1"/>
    <row r="1848" ht="17.25" customHeight="1"/>
    <row r="1849" ht="17.25" customHeight="1"/>
    <row r="1850" ht="17.25" customHeight="1"/>
    <row r="1851" ht="17.25" customHeight="1"/>
    <row r="1852" ht="17.25" customHeight="1"/>
    <row r="1853" ht="17.25" customHeight="1"/>
    <row r="1854" ht="17.25" customHeight="1"/>
    <row r="1855" ht="17.25" customHeight="1"/>
    <row r="1856" ht="17.25" customHeight="1"/>
    <row r="1857" ht="17.25" customHeight="1"/>
    <row r="1858" ht="17.25" customHeight="1"/>
    <row r="1859" ht="17.25" customHeight="1"/>
    <row r="1860" ht="17.25" customHeight="1"/>
    <row r="1861" ht="17.25" customHeight="1"/>
    <row r="1862" ht="17.25" customHeight="1"/>
    <row r="1863" ht="17.25" customHeight="1"/>
    <row r="1864" ht="17.25" customHeight="1"/>
    <row r="1865" ht="17.25" customHeight="1"/>
    <row r="1866" ht="17.25" customHeight="1"/>
    <row r="1867" ht="17.25" customHeight="1"/>
    <row r="1868" ht="17.25" customHeight="1"/>
    <row r="1869" ht="17.25" customHeight="1"/>
    <row r="1870" ht="17.25" customHeight="1"/>
    <row r="1871" ht="17.25" customHeight="1"/>
    <row r="1872" ht="17.25" customHeight="1"/>
    <row r="1873" ht="17.25" customHeight="1"/>
    <row r="1874" ht="17.25" customHeight="1"/>
    <row r="1875" ht="17.25" customHeight="1"/>
    <row r="1876" ht="17.25" customHeight="1"/>
    <row r="1877" ht="17.25" customHeight="1"/>
    <row r="1878" ht="17.25" customHeight="1"/>
    <row r="1879" ht="17.25" customHeight="1"/>
    <row r="1880" ht="17.25" customHeight="1"/>
    <row r="1881" ht="17.25" customHeight="1"/>
    <row r="1882" ht="17.25" customHeight="1"/>
    <row r="1883" ht="17.25" customHeight="1"/>
    <row r="1884" ht="17.25" customHeight="1"/>
    <row r="1885" ht="17.25" customHeight="1"/>
    <row r="1886" ht="17.25" customHeight="1"/>
    <row r="1887" ht="17.25" customHeight="1"/>
    <row r="1888" ht="17.25" customHeight="1"/>
    <row r="1889" ht="17.25" customHeight="1"/>
    <row r="1890" ht="17.25" customHeight="1"/>
    <row r="1891" ht="17.25" customHeight="1"/>
    <row r="1892" ht="17.25" customHeight="1"/>
    <row r="1893" ht="17.25" customHeight="1"/>
    <row r="1894" ht="17.25" customHeight="1"/>
    <row r="1895" ht="17.25" customHeight="1"/>
    <row r="1896" ht="17.25" customHeight="1"/>
    <row r="1897" ht="17.25" customHeight="1"/>
    <row r="1898" ht="17.25" customHeight="1"/>
    <row r="1899" ht="17.25" customHeight="1"/>
    <row r="1900" ht="17.25" customHeight="1"/>
    <row r="1901" ht="17.25" customHeight="1"/>
    <row r="1902" ht="17.25" customHeight="1"/>
    <row r="1903" ht="17.25" customHeight="1"/>
    <row r="1904" ht="17.25" customHeight="1"/>
    <row r="1905" ht="17.25" customHeight="1"/>
    <row r="1906" ht="17.25" customHeight="1"/>
    <row r="1907" ht="17.25" customHeight="1"/>
    <row r="1908" ht="17.25" customHeight="1"/>
    <row r="1909" ht="17.25" customHeight="1"/>
    <row r="1910" ht="17.25" customHeight="1"/>
    <row r="1911" ht="17.25" customHeight="1"/>
    <row r="1912" ht="17.25" customHeight="1"/>
    <row r="1913" ht="17.25" customHeight="1"/>
    <row r="1914" ht="17.25" customHeight="1"/>
    <row r="1915" ht="17.25" customHeight="1"/>
    <row r="1916" ht="17.25" customHeight="1"/>
    <row r="1917" ht="17.25" customHeight="1"/>
    <row r="1918" ht="17.25" customHeight="1"/>
    <row r="1919" ht="17.25" customHeight="1"/>
    <row r="1920" ht="17.25" customHeight="1"/>
    <row r="1921" ht="17.25" customHeight="1"/>
    <row r="1922" ht="17.25" customHeight="1"/>
    <row r="1923" ht="17.25" customHeight="1"/>
    <row r="1924" ht="17.25" customHeight="1"/>
    <row r="1925" ht="17.25" customHeight="1"/>
    <row r="1926" ht="17.25" customHeight="1"/>
    <row r="1927" ht="17.25" customHeight="1"/>
    <row r="1928" ht="17.25" customHeight="1"/>
    <row r="1929" ht="17.25" customHeight="1"/>
    <row r="1930" ht="17.25" customHeight="1"/>
    <row r="1931" ht="17.25" customHeight="1"/>
    <row r="1932" ht="17.25" customHeight="1"/>
    <row r="1933" ht="17.25" customHeight="1"/>
    <row r="1934" ht="17.25" customHeight="1"/>
    <row r="1935" ht="17.25" customHeight="1"/>
    <row r="1936" ht="17.25" customHeight="1"/>
    <row r="1937" ht="17.25" customHeight="1"/>
    <row r="1938" ht="17.25" customHeight="1"/>
    <row r="1939" ht="17.25" customHeight="1"/>
    <row r="1940" ht="17.25" customHeight="1"/>
    <row r="1941" ht="17.25" customHeight="1"/>
    <row r="1942" ht="17.25" customHeight="1"/>
    <row r="1943" ht="17.25" customHeight="1"/>
    <row r="1944" ht="17.25" customHeight="1"/>
    <row r="1945" ht="17.25" customHeight="1"/>
    <row r="1946" ht="17.25" customHeight="1"/>
    <row r="1947" ht="17.25" customHeight="1"/>
    <row r="1948" ht="17.25" customHeight="1"/>
    <row r="1949" ht="17.25" customHeight="1"/>
    <row r="1950" ht="17.25" customHeight="1"/>
    <row r="1951" ht="17.25" customHeight="1"/>
    <row r="1952" ht="17.25" customHeight="1"/>
    <row r="1953" ht="17.25" customHeight="1"/>
    <row r="1954" ht="17.25" customHeight="1"/>
    <row r="1955" ht="17.25" customHeight="1"/>
    <row r="1956" ht="17.25" customHeight="1"/>
    <row r="1957" ht="17.25" customHeight="1"/>
    <row r="1958" ht="17.25" customHeight="1"/>
    <row r="1959" ht="17.25" customHeight="1"/>
    <row r="1960" ht="17.25" customHeight="1"/>
    <row r="1961" ht="17.25" customHeight="1"/>
    <row r="1962" ht="17.25" customHeight="1"/>
    <row r="1963" ht="17.25" customHeight="1"/>
    <row r="1964" ht="17.25" customHeight="1"/>
    <row r="1965" ht="17.25" customHeight="1"/>
    <row r="1966" ht="17.25" customHeight="1"/>
    <row r="1967" ht="17.25" customHeight="1"/>
    <row r="1968" ht="17.25" customHeight="1"/>
    <row r="1969" ht="17.25" customHeight="1"/>
    <row r="1970" ht="17.25" customHeight="1"/>
    <row r="1971" ht="17.25" customHeight="1"/>
    <row r="1972" ht="17.25" customHeight="1"/>
    <row r="1973" ht="17.25" customHeight="1"/>
    <row r="1974" ht="17.25" customHeight="1"/>
    <row r="1975" ht="17.25" customHeight="1"/>
    <row r="1976" ht="17.25" customHeight="1"/>
    <row r="1977" ht="17.25" customHeight="1"/>
    <row r="1978" ht="17.25" customHeight="1"/>
    <row r="1979" ht="17.25" customHeight="1"/>
    <row r="1980" ht="17.25" customHeight="1"/>
    <row r="1981" ht="17.25" customHeight="1"/>
    <row r="1982" ht="17.25" customHeight="1"/>
    <row r="1983" ht="17.25" customHeight="1"/>
    <row r="1984" ht="17.25" customHeight="1"/>
    <row r="1985" ht="17.25" customHeight="1"/>
    <row r="1986" ht="17.25" customHeight="1"/>
    <row r="1987" ht="17.25" customHeight="1"/>
    <row r="1988" ht="17.25" customHeight="1"/>
    <row r="1989" ht="17.25" customHeight="1"/>
    <row r="1990" ht="17.25" customHeight="1"/>
    <row r="1991" ht="17.25" customHeight="1"/>
    <row r="1992" ht="17.25" customHeight="1"/>
    <row r="1993" ht="17.25" customHeight="1"/>
    <row r="1994" ht="17.25" customHeight="1"/>
    <row r="1995" ht="17.25" customHeight="1"/>
    <row r="1996" ht="17.25" customHeight="1"/>
    <row r="1997" ht="17.25" customHeight="1"/>
    <row r="1998" ht="17.25" customHeight="1"/>
    <row r="1999" ht="17.25" customHeight="1"/>
    <row r="2000" ht="17.25" customHeight="1"/>
    <row r="2001" ht="17.25" customHeight="1"/>
    <row r="2002" ht="17.25" customHeight="1"/>
    <row r="2003" ht="17.25" customHeight="1"/>
    <row r="2004" ht="17.25" customHeight="1"/>
    <row r="2005" ht="17.25" customHeight="1"/>
    <row r="2006" ht="17.25" customHeight="1"/>
    <row r="2007" ht="17.25" customHeight="1"/>
    <row r="2008" ht="17.25" customHeight="1"/>
    <row r="2009" ht="17.25" customHeight="1"/>
    <row r="2010" ht="17.25" customHeight="1"/>
    <row r="2011" ht="17.25" customHeight="1"/>
    <row r="2012" ht="17.25" customHeight="1"/>
    <row r="2013" ht="17.25" customHeight="1"/>
    <row r="2014" ht="17.25" customHeight="1"/>
    <row r="2015" ht="17.25" customHeight="1"/>
    <row r="2016" ht="17.25" customHeight="1"/>
    <row r="2017" ht="17.25" customHeight="1"/>
    <row r="2018" ht="17.25" customHeight="1"/>
    <row r="2019" ht="17.25" customHeight="1"/>
    <row r="2020" ht="17.25" customHeight="1"/>
    <row r="2021" ht="17.25" customHeight="1"/>
    <row r="2022" ht="17.25" customHeight="1"/>
    <row r="2023" ht="17.25" customHeight="1"/>
    <row r="2024" ht="17.25" customHeight="1"/>
    <row r="2025" ht="17.25" customHeight="1"/>
    <row r="2026" ht="17.25" customHeight="1"/>
    <row r="2027" ht="17.25" customHeight="1"/>
    <row r="2028" ht="17.25" customHeight="1"/>
    <row r="2029" ht="17.25" customHeight="1"/>
    <row r="2030" ht="17.25" customHeight="1"/>
    <row r="2031" ht="17.25" customHeight="1"/>
    <row r="2032" ht="17.25" customHeight="1"/>
    <row r="2033" ht="17.25" customHeight="1"/>
    <row r="2034" ht="17.25" customHeight="1"/>
    <row r="2035" ht="17.25" customHeight="1"/>
    <row r="2036" ht="17.25" customHeight="1"/>
    <row r="2037" ht="17.25" customHeight="1"/>
    <row r="2038" ht="17.25" customHeight="1"/>
    <row r="2039" ht="17.25" customHeight="1"/>
    <row r="2040" ht="17.25" customHeight="1"/>
    <row r="2041" ht="17.25" customHeight="1"/>
    <row r="2042" ht="17.25" customHeight="1"/>
    <row r="2043" ht="17.25" customHeight="1"/>
    <row r="2044" ht="17.25" customHeight="1"/>
    <row r="2045" ht="17.25" customHeight="1"/>
    <row r="2046" ht="17.25" customHeight="1"/>
    <row r="2047" ht="17.25" customHeight="1"/>
    <row r="2048" ht="17.25" customHeight="1"/>
    <row r="2049" ht="17.25" customHeight="1"/>
    <row r="2050" ht="17.25" customHeight="1"/>
    <row r="2051" ht="17.25" customHeight="1"/>
    <row r="2052" ht="17.25" customHeight="1"/>
    <row r="2053" ht="17.25" customHeight="1"/>
    <row r="2054" ht="17.25" customHeight="1"/>
    <row r="2055" ht="17.25" customHeight="1"/>
    <row r="2056" ht="17.25" customHeight="1"/>
    <row r="2057" ht="17.25" customHeight="1"/>
    <row r="2058" ht="17.25" customHeight="1"/>
    <row r="2059" ht="17.25" customHeight="1"/>
    <row r="2060" ht="17.25" customHeight="1"/>
    <row r="2061" ht="17.25" customHeight="1"/>
    <row r="2062" ht="17.25" customHeight="1"/>
    <row r="2063" ht="17.25" customHeight="1"/>
    <row r="2064" ht="17.25" customHeight="1"/>
    <row r="2065" ht="17.25" customHeight="1"/>
    <row r="2066" ht="17.25" customHeight="1"/>
    <row r="2067" ht="17.25" customHeight="1"/>
    <row r="2068" ht="17.25" customHeight="1"/>
    <row r="2069" ht="17.25" customHeight="1"/>
    <row r="2070" ht="17.25" customHeight="1"/>
    <row r="2071" ht="17.25" customHeight="1"/>
    <row r="2072" ht="17.25" customHeight="1"/>
    <row r="2073" ht="17.25" customHeight="1"/>
    <row r="2074" ht="17.25" customHeight="1"/>
    <row r="2075" ht="17.25" customHeight="1"/>
    <row r="2076" ht="17.25" customHeight="1"/>
    <row r="2077" ht="17.25" customHeight="1"/>
    <row r="2078" ht="17.25" customHeight="1"/>
    <row r="2079" ht="17.25" customHeight="1"/>
    <row r="2080" ht="17.25" customHeight="1"/>
    <row r="2081" ht="17.25" customHeight="1"/>
    <row r="2082" ht="17.25" customHeight="1"/>
    <row r="2083" ht="17.25" customHeight="1"/>
    <row r="2084" ht="17.25" customHeight="1"/>
    <row r="2085" ht="17.25" customHeight="1"/>
    <row r="2086" ht="17.25" customHeight="1"/>
    <row r="2087" ht="17.25" customHeight="1"/>
    <row r="2088" ht="17.25" customHeight="1"/>
    <row r="2089" ht="17.25" customHeight="1"/>
    <row r="2090" ht="17.25" customHeight="1"/>
    <row r="2091" ht="17.25" customHeight="1"/>
    <row r="2092" ht="17.25" customHeight="1"/>
    <row r="2093" ht="17.25" customHeight="1"/>
    <row r="2094" ht="17.25" customHeight="1"/>
    <row r="2095" ht="17.25" customHeight="1"/>
    <row r="2096" ht="17.25" customHeight="1"/>
    <row r="2097" ht="17.25" customHeight="1"/>
    <row r="2098" ht="17.25" customHeight="1"/>
    <row r="2099" ht="17.25" customHeight="1"/>
    <row r="2100" ht="17.25" customHeight="1"/>
    <row r="2101" ht="17.25" customHeight="1"/>
    <row r="2102" ht="17.25" customHeight="1"/>
    <row r="2103" ht="17.25" customHeight="1"/>
    <row r="2104" ht="17.25" customHeight="1"/>
    <row r="2105" ht="17.25" customHeight="1"/>
    <row r="2106" ht="17.25" customHeight="1"/>
    <row r="2107" ht="17.25" customHeight="1"/>
    <row r="2108" ht="17.25" customHeight="1"/>
    <row r="2109" ht="17.25" customHeight="1"/>
    <row r="2110" ht="17.25" customHeight="1"/>
    <row r="2111" ht="17.25" customHeight="1"/>
    <row r="2112" ht="17.25" customHeight="1"/>
    <row r="2113" ht="17.25" customHeight="1"/>
    <row r="2114" ht="17.25" customHeight="1"/>
    <row r="2115" ht="17.25" customHeight="1"/>
    <row r="2116" ht="17.25" customHeight="1"/>
    <row r="2117" ht="17.25" customHeight="1"/>
    <row r="2118" ht="17.25" customHeight="1"/>
    <row r="2119" ht="17.25" customHeight="1"/>
    <row r="2120" ht="17.25" customHeight="1"/>
    <row r="2121" ht="17.25" customHeight="1"/>
    <row r="2122" ht="17.25" customHeight="1"/>
    <row r="2123" ht="17.25" customHeight="1"/>
    <row r="2124" ht="17.25" customHeight="1"/>
    <row r="2125" ht="17.25" customHeight="1"/>
    <row r="2126" ht="17.25" customHeight="1"/>
    <row r="2127" ht="17.25" customHeight="1"/>
    <row r="2128" ht="17.25" customHeight="1"/>
    <row r="2129" ht="17.25" customHeight="1"/>
    <row r="2130" ht="17.25" customHeight="1"/>
    <row r="2131" ht="17.25" customHeight="1"/>
    <row r="2132" ht="17.25" customHeight="1"/>
    <row r="2133" ht="17.25" customHeight="1"/>
    <row r="2134" ht="17.25" customHeight="1"/>
    <row r="2135" ht="17.25" customHeight="1"/>
    <row r="2136" ht="17.25" customHeight="1"/>
    <row r="2137" ht="17.25" customHeight="1"/>
    <row r="2138" ht="17.25" customHeight="1"/>
    <row r="2139" ht="17.25" customHeight="1"/>
    <row r="2140" ht="17.25" customHeight="1"/>
    <row r="2141" ht="17.25" customHeight="1"/>
    <row r="2142" ht="17.25" customHeight="1"/>
    <row r="2143" ht="17.25" customHeight="1"/>
    <row r="2144" ht="17.25" customHeight="1"/>
    <row r="2145" ht="17.25" customHeight="1"/>
    <row r="2146" ht="17.25" customHeight="1"/>
    <row r="2147" ht="17.25" customHeight="1"/>
    <row r="2148" ht="17.25" customHeight="1"/>
    <row r="2149" ht="17.25" customHeight="1"/>
    <row r="2150" ht="17.25" customHeight="1"/>
    <row r="2151" ht="17.25" customHeight="1"/>
    <row r="2152" ht="17.25" customHeight="1"/>
    <row r="2153" ht="17.25" customHeight="1"/>
    <row r="2154" ht="17.25" customHeight="1"/>
    <row r="2155" ht="17.25" customHeight="1"/>
  </sheetData>
  <mergeCells count="2">
    <mergeCell ref="A3:D3"/>
    <mergeCell ref="A40:G40"/>
  </mergeCells>
  <printOptions horizontalCentered="1"/>
  <pageMargins left="0.8" right="0.15763888888888888" top="0.49027777777777776" bottom="0.7"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F29"/>
  <sheetViews>
    <sheetView workbookViewId="0" topLeftCell="A10">
      <selection activeCell="E21" sqref="E21"/>
    </sheetView>
  </sheetViews>
  <sheetFormatPr defaultColWidth="9.00390625" defaultRowHeight="12.75"/>
  <cols>
    <col min="1" max="1" width="31.125" style="0" customWidth="1"/>
  </cols>
  <sheetData>
    <row r="1" spans="1:4" s="153" customFormat="1" ht="12.75">
      <c r="A1" s="431" t="s">
        <v>795</v>
      </c>
      <c r="C1" s="244"/>
      <c r="D1" s="244"/>
    </row>
    <row r="2" spans="1:5" s="153" customFormat="1" ht="45" customHeight="1">
      <c r="A2" s="437" t="s">
        <v>796</v>
      </c>
      <c r="B2" s="437"/>
      <c r="C2" s="437"/>
      <c r="D2" s="437"/>
      <c r="E2" s="437"/>
    </row>
    <row r="3" s="153" customFormat="1" ht="12.75"/>
    <row r="4" spans="1:5" s="153" customFormat="1" ht="36" customHeight="1">
      <c r="A4" s="438" t="s">
        <v>161</v>
      </c>
      <c r="B4" s="438"/>
      <c r="C4" s="439" t="s">
        <v>797</v>
      </c>
      <c r="D4" s="439" t="s">
        <v>798</v>
      </c>
      <c r="E4" s="438" t="s">
        <v>799</v>
      </c>
    </row>
    <row r="5" s="154" customFormat="1" ht="12.75">
      <c r="A5" s="154" t="s">
        <v>800</v>
      </c>
    </row>
    <row r="6" s="154" customFormat="1" ht="12.75">
      <c r="A6" s="154" t="s">
        <v>801</v>
      </c>
    </row>
    <row r="7" spans="1:5" s="153" customFormat="1" ht="12.75">
      <c r="A7" s="153" t="s">
        <v>802</v>
      </c>
      <c r="C7" s="153" t="s">
        <v>803</v>
      </c>
      <c r="D7" s="440">
        <f>'BCD KT'!D10/'BCD KT'!D62</f>
        <v>0.6084135454233842</v>
      </c>
      <c r="E7" s="440">
        <f>'BCD KT'!E10/'BCD KT'!E62</f>
        <v>0.534504199236821</v>
      </c>
    </row>
    <row r="8" spans="1:5" s="153" customFormat="1" ht="12.75">
      <c r="A8" s="153" t="s">
        <v>804</v>
      </c>
      <c r="C8" s="153" t="s">
        <v>803</v>
      </c>
      <c r="D8" s="440">
        <f>'BCD KT'!D32/'BCD KT'!D62</f>
        <v>0.3915864545766158</v>
      </c>
      <c r="E8" s="440">
        <f>'BCD KT'!E32/'BCD KT'!E62</f>
        <v>0.4654958007631789</v>
      </c>
    </row>
    <row r="9" spans="4:5" s="153" customFormat="1" ht="12.75">
      <c r="D9" s="440"/>
      <c r="E9" s="440"/>
    </row>
    <row r="10" spans="1:5" s="154" customFormat="1" ht="12.75">
      <c r="A10" s="154" t="s">
        <v>805</v>
      </c>
      <c r="D10" s="441"/>
      <c r="E10" s="441"/>
    </row>
    <row r="11" spans="1:5" s="153" customFormat="1" ht="12.75">
      <c r="A11" s="153" t="s">
        <v>806</v>
      </c>
      <c r="C11" s="153" t="s">
        <v>803</v>
      </c>
      <c r="D11" s="440">
        <f>'BCD KT'!D66/'BCD KT'!D107</f>
        <v>0.5881473617641462</v>
      </c>
      <c r="E11" s="440">
        <v>0.6703</v>
      </c>
    </row>
    <row r="12" spans="1:5" s="153" customFormat="1" ht="12.75">
      <c r="A12" s="153" t="s">
        <v>807</v>
      </c>
      <c r="C12" s="153" t="s">
        <v>803</v>
      </c>
      <c r="D12" s="440">
        <f>'BCD KT'!D89/'BCD KT'!D107</f>
        <v>0.41185263823585383</v>
      </c>
      <c r="E12" s="440">
        <v>0.3297</v>
      </c>
    </row>
    <row r="13" s="153" customFormat="1" ht="12.75"/>
    <row r="14" s="154" customFormat="1" ht="12.75">
      <c r="A14" s="154" t="s">
        <v>808</v>
      </c>
    </row>
    <row r="15" spans="1:5" s="153" customFormat="1" ht="12.75">
      <c r="A15" s="153" t="s">
        <v>809</v>
      </c>
      <c r="C15" s="153" t="s">
        <v>810</v>
      </c>
      <c r="D15" s="442">
        <f>'BCD KT'!D62/'BCD KT'!D67</f>
        <v>6.138942802994885</v>
      </c>
      <c r="E15" s="442">
        <f>'BCD KT'!E62/'BCD KT'!E67</f>
        <v>5.057529984784593</v>
      </c>
    </row>
    <row r="16" spans="1:5" s="153" customFormat="1" ht="12.75">
      <c r="A16" s="153" t="s">
        <v>811</v>
      </c>
      <c r="C16" s="153" t="s">
        <v>810</v>
      </c>
      <c r="D16" s="442">
        <f>'BCD KT'!D10/'BCD KT'!D67</f>
        <v>3.7350159559214857</v>
      </c>
      <c r="E16" s="442">
        <f>'BCD KT'!E10/'BCD KT'!E67</f>
        <v>2.703271014633501</v>
      </c>
    </row>
    <row r="17" spans="1:5" s="153" customFormat="1" ht="12.75">
      <c r="A17" s="153" t="s">
        <v>812</v>
      </c>
      <c r="C17" s="153" t="s">
        <v>810</v>
      </c>
      <c r="D17" s="442">
        <f>('BCD KT'!D10-'BCD KT'!D24)/'BCD KT'!D67</f>
        <v>2.149625536595639</v>
      </c>
      <c r="E17" s="442">
        <f>('BCD KT'!E10-'BCD KT'!E24)/'BCD KT'!E67</f>
        <v>1.955213365024206</v>
      </c>
    </row>
    <row r="18" s="153" customFormat="1" ht="12.75"/>
    <row r="19" s="154" customFormat="1" ht="12.75">
      <c r="A19" s="154" t="s">
        <v>813</v>
      </c>
    </row>
    <row r="20" s="154" customFormat="1" ht="12.75">
      <c r="A20" s="154" t="s">
        <v>814</v>
      </c>
    </row>
    <row r="21" spans="1:6" s="153" customFormat="1" ht="12.75">
      <c r="A21" s="153" t="s">
        <v>815</v>
      </c>
      <c r="C21" s="153" t="s">
        <v>803</v>
      </c>
      <c r="D21" s="443">
        <f>KQKD!D26/KQKD!D13</f>
        <v>0.13968033902333793</v>
      </c>
      <c r="E21" s="440">
        <v>0.16647375172529866</v>
      </c>
      <c r="F21" s="440"/>
    </row>
    <row r="22" spans="1:6" s="153" customFormat="1" ht="12.75">
      <c r="A22" s="153" t="s">
        <v>816</v>
      </c>
      <c r="C22" s="153" t="s">
        <v>803</v>
      </c>
      <c r="D22" s="443">
        <f>KQKD!D33/KQKD!D13</f>
        <v>0.10358188039068512</v>
      </c>
      <c r="E22" s="440">
        <v>0.1255956061385246</v>
      </c>
      <c r="F22" s="440"/>
    </row>
    <row r="23" spans="4:6" s="153" customFormat="1" ht="12.75">
      <c r="D23" s="443"/>
      <c r="E23" s="440"/>
      <c r="F23" s="440"/>
    </row>
    <row r="24" spans="1:6" s="154" customFormat="1" ht="12.75">
      <c r="A24" s="154" t="s">
        <v>817</v>
      </c>
      <c r="D24" s="444"/>
      <c r="E24" s="440"/>
      <c r="F24" s="440"/>
    </row>
    <row r="25" spans="1:6" s="153" customFormat="1" ht="12.75">
      <c r="A25" s="153" t="s">
        <v>818</v>
      </c>
      <c r="C25" s="153" t="s">
        <v>803</v>
      </c>
      <c r="D25" s="443">
        <f>KQKD!D26/'BCD KT'!D62</f>
        <v>0.022207312556186357</v>
      </c>
      <c r="E25" s="440">
        <v>0.026581898495697375</v>
      </c>
      <c r="F25" s="441"/>
    </row>
    <row r="26" spans="1:6" s="153" customFormat="1" ht="12.75">
      <c r="A26" s="153" t="s">
        <v>819</v>
      </c>
      <c r="C26" s="153" t="s">
        <v>803</v>
      </c>
      <c r="D26" s="443">
        <f>KQKD!D33/'BCD KT'!D62</f>
        <v>0.01646813867346873</v>
      </c>
      <c r="E26" s="440">
        <v>0.020054630951003502</v>
      </c>
      <c r="F26" s="441"/>
    </row>
    <row r="27" spans="4:6" s="153" customFormat="1" ht="12.75">
      <c r="D27" s="443"/>
      <c r="E27" s="440"/>
      <c r="F27" s="440"/>
    </row>
    <row r="28" spans="1:6" s="153" customFormat="1" ht="12.75">
      <c r="A28" s="153" t="s">
        <v>820</v>
      </c>
      <c r="C28" s="153" t="s">
        <v>803</v>
      </c>
      <c r="D28" s="443">
        <f>KQKD!D33/'BCD KT'!D90</f>
        <v>0.039985512157962665</v>
      </c>
      <c r="E28" s="440">
        <v>0.04410315601947243</v>
      </c>
      <c r="F28" s="440"/>
    </row>
    <row r="29" spans="4:5" ht="12.75">
      <c r="D29" s="445"/>
      <c r="E29" s="445"/>
    </row>
  </sheetData>
  <mergeCells count="1">
    <mergeCell ref="A2:E2"/>
  </mergeCells>
  <printOptions/>
  <pageMargins left="1.6902777777777778" right="0.9298611111111111" top="0.9840277777777777" bottom="0.9840277777777777"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F54"/>
  <sheetViews>
    <sheetView workbookViewId="0" topLeftCell="C28">
      <selection activeCell="H30" sqref="H30"/>
    </sheetView>
  </sheetViews>
  <sheetFormatPr defaultColWidth="9.00390625" defaultRowHeight="18" customHeight="1"/>
  <cols>
    <col min="1" max="1" width="52.375" style="153" customWidth="1"/>
    <col min="2" max="2" width="5.375" style="301" customWidth="1"/>
    <col min="3" max="3" width="7.125" style="301" customWidth="1"/>
    <col min="4" max="4" width="23.375" style="301" customWidth="1"/>
    <col min="5" max="5" width="21.00390625" style="301" customWidth="1"/>
    <col min="6" max="16384" width="9.125" style="153" customWidth="1"/>
  </cols>
  <sheetData>
    <row r="1" spans="1:5" ht="17.25" customHeight="1">
      <c r="A1" s="4" t="s">
        <v>0</v>
      </c>
      <c r="B1"/>
      <c r="C1"/>
      <c r="D1" s="446"/>
      <c r="E1" s="446"/>
    </row>
    <row r="2" spans="1:5" ht="22.5" customHeight="1">
      <c r="A2" s="6" t="s">
        <v>1</v>
      </c>
      <c r="B2"/>
      <c r="C2"/>
      <c r="D2" s="447"/>
      <c r="E2" s="447"/>
    </row>
    <row r="3" spans="1:5" ht="17.25" customHeight="1">
      <c r="A3" s="8" t="s">
        <v>2</v>
      </c>
      <c r="B3" s="186"/>
      <c r="C3" s="186"/>
      <c r="D3" s="448"/>
      <c r="E3" s="448"/>
    </row>
    <row r="4" ht="13.5" customHeight="1">
      <c r="A4" s="154"/>
    </row>
    <row r="5" spans="1:5" ht="30" customHeight="1">
      <c r="A5" s="449" t="s">
        <v>821</v>
      </c>
      <c r="B5" s="449"/>
      <c r="C5" s="449"/>
      <c r="D5" s="449"/>
      <c r="E5" s="449"/>
    </row>
    <row r="6" spans="1:5" ht="19.5" customHeight="1">
      <c r="A6" s="450" t="s">
        <v>822</v>
      </c>
      <c r="B6" s="450"/>
      <c r="C6" s="450"/>
      <c r="D6" s="450"/>
      <c r="E6" s="450"/>
    </row>
    <row r="7" spans="1:5" ht="24" customHeight="1">
      <c r="A7" s="451" t="s">
        <v>823</v>
      </c>
      <c r="B7" s="451"/>
      <c r="C7" s="451"/>
      <c r="D7" s="451"/>
      <c r="E7" s="451"/>
    </row>
    <row r="8" ht="9.75" customHeight="1"/>
    <row r="9" spans="1:6" ht="23.25" customHeight="1">
      <c r="A9" s="452" t="s">
        <v>824</v>
      </c>
      <c r="B9" s="453" t="s">
        <v>825</v>
      </c>
      <c r="C9" s="454" t="s">
        <v>826</v>
      </c>
      <c r="D9" s="455" t="s">
        <v>827</v>
      </c>
      <c r="E9" s="455"/>
      <c r="F9" s="456"/>
    </row>
    <row r="10" spans="1:6" ht="15.75" customHeight="1">
      <c r="A10" s="457"/>
      <c r="B10" s="458" t="s">
        <v>828</v>
      </c>
      <c r="C10" s="454"/>
      <c r="D10" s="459" t="s">
        <v>165</v>
      </c>
      <c r="E10" s="459" t="s">
        <v>166</v>
      </c>
      <c r="F10" s="456"/>
    </row>
    <row r="11" spans="1:6" ht="13.5" customHeight="1">
      <c r="A11" s="460">
        <v>1</v>
      </c>
      <c r="B11" s="461">
        <v>2</v>
      </c>
      <c r="C11" s="462">
        <v>3</v>
      </c>
      <c r="D11" s="463">
        <v>4</v>
      </c>
      <c r="E11" s="462">
        <v>5</v>
      </c>
      <c r="F11" s="456"/>
    </row>
    <row r="12" spans="1:6" ht="21.75" customHeight="1">
      <c r="A12" s="464" t="s">
        <v>829</v>
      </c>
      <c r="B12" s="465"/>
      <c r="C12" s="465"/>
      <c r="D12" s="466"/>
      <c r="E12" s="466"/>
      <c r="F12" s="456"/>
    </row>
    <row r="13" spans="1:6" ht="17.25" customHeight="1">
      <c r="A13" s="374" t="s">
        <v>830</v>
      </c>
      <c r="B13" s="467" t="s">
        <v>168</v>
      </c>
      <c r="C13" s="467"/>
      <c r="D13" s="468">
        <v>642441073790</v>
      </c>
      <c r="E13" s="468">
        <v>484124219896</v>
      </c>
      <c r="F13" s="456"/>
    </row>
    <row r="14" spans="1:6" ht="17.25" customHeight="1">
      <c r="A14" s="374" t="s">
        <v>831</v>
      </c>
      <c r="B14" s="467" t="s">
        <v>171</v>
      </c>
      <c r="C14" s="467"/>
      <c r="D14" s="468">
        <v>-372899449825</v>
      </c>
      <c r="E14" s="469">
        <v>-320518466698</v>
      </c>
      <c r="F14" s="456"/>
    </row>
    <row r="15" spans="1:6" ht="17.25" customHeight="1">
      <c r="A15" s="374" t="s">
        <v>832</v>
      </c>
      <c r="B15" s="467" t="s">
        <v>833</v>
      </c>
      <c r="C15" s="467"/>
      <c r="D15" s="468">
        <v>-60696423897</v>
      </c>
      <c r="E15" s="468">
        <v>-51694718625</v>
      </c>
      <c r="F15" s="456"/>
    </row>
    <row r="16" spans="1:6" ht="17.25" customHeight="1">
      <c r="A16" s="374" t="s">
        <v>834</v>
      </c>
      <c r="B16" s="467" t="s">
        <v>835</v>
      </c>
      <c r="C16" s="467"/>
      <c r="D16" s="468">
        <v>-15000622137</v>
      </c>
      <c r="E16" s="468">
        <v>-10352550708</v>
      </c>
      <c r="F16" s="456"/>
    </row>
    <row r="17" spans="1:6" ht="17.25" customHeight="1">
      <c r="A17" s="374" t="s">
        <v>836</v>
      </c>
      <c r="B17" s="467" t="s">
        <v>837</v>
      </c>
      <c r="C17" s="467"/>
      <c r="D17" s="468">
        <v>-25077112101</v>
      </c>
      <c r="E17" s="468">
        <v>-13159597600</v>
      </c>
      <c r="F17" s="456"/>
    </row>
    <row r="18" spans="1:6" ht="17.25" customHeight="1">
      <c r="A18" s="374" t="s">
        <v>838</v>
      </c>
      <c r="B18" s="467" t="s">
        <v>839</v>
      </c>
      <c r="C18" s="467"/>
      <c r="D18" s="468">
        <v>1129859918333</v>
      </c>
      <c r="E18" s="469">
        <v>755219586750</v>
      </c>
      <c r="F18" s="456"/>
    </row>
    <row r="19" spans="1:6" ht="17.25" customHeight="1">
      <c r="A19" s="374" t="s">
        <v>840</v>
      </c>
      <c r="B19" s="467" t="s">
        <v>841</v>
      </c>
      <c r="C19" s="467"/>
      <c r="D19" s="468">
        <v>-945764018132</v>
      </c>
      <c r="E19" s="469">
        <v>-849151456273</v>
      </c>
      <c r="F19" s="456"/>
    </row>
    <row r="20" spans="1:6" ht="18" customHeight="1">
      <c r="A20" s="470" t="s">
        <v>842</v>
      </c>
      <c r="B20" s="471">
        <v>20</v>
      </c>
      <c r="C20" s="472"/>
      <c r="D20" s="473">
        <v>352863366031</v>
      </c>
      <c r="E20" s="473">
        <v>-5532983258</v>
      </c>
      <c r="F20" s="456"/>
    </row>
    <row r="21" spans="1:6" ht="4.5" customHeight="1">
      <c r="A21" s="474"/>
      <c r="B21" s="475"/>
      <c r="C21" s="475"/>
      <c r="D21" s="476"/>
      <c r="E21" s="476"/>
      <c r="F21" s="456"/>
    </row>
    <row r="22" spans="1:6" ht="20.25" customHeight="1">
      <c r="A22" s="470" t="s">
        <v>843</v>
      </c>
      <c r="B22" s="467"/>
      <c r="C22" s="467"/>
      <c r="D22" s="468"/>
      <c r="E22" s="468"/>
      <c r="F22" s="456"/>
    </row>
    <row r="23" spans="1:6" ht="17.25" customHeight="1">
      <c r="A23" s="374" t="s">
        <v>844</v>
      </c>
      <c r="B23" s="467">
        <v>21</v>
      </c>
      <c r="C23" s="467"/>
      <c r="D23" s="468">
        <v>-29061017807</v>
      </c>
      <c r="E23" s="468">
        <v>-122715550303</v>
      </c>
      <c r="F23" s="456"/>
    </row>
    <row r="24" spans="1:6" ht="17.25" customHeight="1">
      <c r="A24" s="374" t="s">
        <v>845</v>
      </c>
      <c r="B24" s="467">
        <v>22</v>
      </c>
      <c r="C24" s="467"/>
      <c r="D24" s="468">
        <v>155900000</v>
      </c>
      <c r="E24" s="468">
        <v>2021369048</v>
      </c>
      <c r="F24" s="456"/>
    </row>
    <row r="25" spans="1:6" ht="17.25" customHeight="1">
      <c r="A25" s="374" t="s">
        <v>846</v>
      </c>
      <c r="B25" s="467">
        <v>23</v>
      </c>
      <c r="C25" s="467"/>
      <c r="D25" s="468">
        <v>-14639850000</v>
      </c>
      <c r="E25" s="468">
        <v>-32680000000</v>
      </c>
      <c r="F25" s="456"/>
    </row>
    <row r="26" spans="1:6" ht="17.25" customHeight="1">
      <c r="A26" s="374" t="s">
        <v>847</v>
      </c>
      <c r="B26" s="467">
        <v>24</v>
      </c>
      <c r="C26" s="467"/>
      <c r="D26" s="468">
        <v>15022065018</v>
      </c>
      <c r="E26" s="468">
        <v>65730690950</v>
      </c>
      <c r="F26" s="456"/>
    </row>
    <row r="27" spans="1:6" ht="17.25" customHeight="1">
      <c r="A27" s="374" t="s">
        <v>848</v>
      </c>
      <c r="B27" s="467">
        <v>25</v>
      </c>
      <c r="C27" s="467"/>
      <c r="D27" s="468">
        <v>-12784256296</v>
      </c>
      <c r="E27" s="468">
        <v>-6133050000</v>
      </c>
      <c r="F27" s="456"/>
    </row>
    <row r="28" spans="1:6" ht="17.25" customHeight="1">
      <c r="A28" s="374" t="s">
        <v>849</v>
      </c>
      <c r="B28" s="467" t="s">
        <v>850</v>
      </c>
      <c r="C28" s="467"/>
      <c r="D28" s="468">
        <v>7339500000</v>
      </c>
      <c r="E28" s="468"/>
      <c r="F28" s="456"/>
    </row>
    <row r="29" spans="1:6" ht="17.25" customHeight="1">
      <c r="A29" s="374" t="s">
        <v>851</v>
      </c>
      <c r="B29" s="467" t="s">
        <v>852</v>
      </c>
      <c r="C29" s="467"/>
      <c r="D29" s="468">
        <v>19191430602</v>
      </c>
      <c r="E29" s="468">
        <v>32061037260</v>
      </c>
      <c r="F29" s="456"/>
    </row>
    <row r="30" spans="1:6" ht="18" customHeight="1">
      <c r="A30" s="470" t="s">
        <v>853</v>
      </c>
      <c r="B30" s="471">
        <v>30</v>
      </c>
      <c r="C30" s="472"/>
      <c r="D30" s="473">
        <v>-14776228483</v>
      </c>
      <c r="E30" s="473">
        <v>-61715503045</v>
      </c>
      <c r="F30" s="456"/>
    </row>
    <row r="31" spans="1:6" ht="4.5" customHeight="1">
      <c r="A31" s="474"/>
      <c r="B31" s="475"/>
      <c r="C31" s="475"/>
      <c r="D31" s="476"/>
      <c r="E31" s="476"/>
      <c r="F31" s="456"/>
    </row>
    <row r="32" spans="1:6" ht="23.25" customHeight="1">
      <c r="A32" s="470" t="s">
        <v>854</v>
      </c>
      <c r="B32" s="467"/>
      <c r="C32" s="467"/>
      <c r="D32" s="468"/>
      <c r="E32" s="468"/>
      <c r="F32" s="456"/>
    </row>
    <row r="33" spans="1:6" ht="17.25" customHeight="1">
      <c r="A33" s="374" t="s">
        <v>855</v>
      </c>
      <c r="B33" s="467">
        <v>31</v>
      </c>
      <c r="C33" s="467"/>
      <c r="D33" s="468">
        <v>0</v>
      </c>
      <c r="E33" s="468"/>
      <c r="F33" s="456"/>
    </row>
    <row r="34" spans="1:6" ht="17.25" customHeight="1">
      <c r="A34" s="374" t="s">
        <v>856</v>
      </c>
      <c r="B34" s="467">
        <v>32</v>
      </c>
      <c r="C34" s="467"/>
      <c r="D34" s="468">
        <v>0</v>
      </c>
      <c r="E34" s="468"/>
      <c r="F34" s="456"/>
    </row>
    <row r="35" spans="1:6" ht="16.5" customHeight="1">
      <c r="A35" s="374" t="s">
        <v>857</v>
      </c>
      <c r="B35" s="467">
        <v>33</v>
      </c>
      <c r="C35" s="467"/>
      <c r="D35" s="468">
        <v>68812237660</v>
      </c>
      <c r="E35" s="468">
        <v>240911118754</v>
      </c>
      <c r="F35" s="456"/>
    </row>
    <row r="36" spans="1:6" ht="16.5" customHeight="1">
      <c r="A36" s="374" t="s">
        <v>858</v>
      </c>
      <c r="B36" s="467">
        <v>34</v>
      </c>
      <c r="C36" s="467"/>
      <c r="D36" s="468">
        <v>-273747081707</v>
      </c>
      <c r="E36" s="468">
        <v>-153345615932</v>
      </c>
      <c r="F36" s="456"/>
    </row>
    <row r="37" spans="1:6" ht="16.5" customHeight="1">
      <c r="A37" s="374" t="s">
        <v>859</v>
      </c>
      <c r="B37" s="467">
        <v>35</v>
      </c>
      <c r="C37" s="467"/>
      <c r="D37" s="468">
        <v>0</v>
      </c>
      <c r="E37" s="468">
        <v>0</v>
      </c>
      <c r="F37" s="456"/>
    </row>
    <row r="38" spans="1:6" ht="16.5" customHeight="1">
      <c r="A38" s="374" t="s">
        <v>860</v>
      </c>
      <c r="B38" s="467">
        <v>36</v>
      </c>
      <c r="C38" s="467"/>
      <c r="D38" s="468">
        <v>-34566341405</v>
      </c>
      <c r="E38" s="468">
        <v>-1338440200</v>
      </c>
      <c r="F38" s="456"/>
    </row>
    <row r="39" spans="1:6" ht="18" customHeight="1">
      <c r="A39" s="470" t="s">
        <v>861</v>
      </c>
      <c r="B39" s="471">
        <v>40</v>
      </c>
      <c r="C39" s="471"/>
      <c r="D39" s="477">
        <v>-239501185452</v>
      </c>
      <c r="E39" s="477">
        <v>86227062622</v>
      </c>
      <c r="F39" s="456"/>
    </row>
    <row r="40" spans="1:6" ht="18" customHeight="1">
      <c r="A40" s="470" t="s">
        <v>862</v>
      </c>
      <c r="B40" s="471">
        <v>50</v>
      </c>
      <c r="C40" s="471"/>
      <c r="D40" s="477">
        <v>98585952096</v>
      </c>
      <c r="E40" s="477">
        <v>18978576319</v>
      </c>
      <c r="F40" s="456"/>
    </row>
    <row r="41" spans="1:6" ht="18" customHeight="1">
      <c r="A41" s="470" t="s">
        <v>863</v>
      </c>
      <c r="B41" s="471">
        <v>60</v>
      </c>
      <c r="C41" s="471"/>
      <c r="D41" s="477">
        <v>32900521305</v>
      </c>
      <c r="E41" s="477">
        <v>43391787756</v>
      </c>
      <c r="F41" s="456"/>
    </row>
    <row r="42" spans="1:6" ht="18" customHeight="1">
      <c r="A42" s="374" t="s">
        <v>864</v>
      </c>
      <c r="B42" s="478" t="s">
        <v>865</v>
      </c>
      <c r="C42" s="478"/>
      <c r="D42" s="468">
        <v>17154816</v>
      </c>
      <c r="E42" s="468"/>
      <c r="F42" s="456"/>
    </row>
    <row r="43" spans="1:6" ht="18" customHeight="1">
      <c r="A43" s="479" t="s">
        <v>866</v>
      </c>
      <c r="B43" s="480">
        <v>70</v>
      </c>
      <c r="C43" s="480"/>
      <c r="D43" s="481">
        <v>131503628217</v>
      </c>
      <c r="E43" s="481">
        <v>62370364075</v>
      </c>
      <c r="F43" s="456"/>
    </row>
    <row r="44" spans="1:6" ht="15" customHeight="1">
      <c r="A44" s="482"/>
      <c r="B44" s="483"/>
      <c r="C44" s="483"/>
      <c r="D44" s="484"/>
      <c r="E44" s="484"/>
      <c r="F44" s="456"/>
    </row>
    <row r="45" ht="12.75" customHeight="1" hidden="1">
      <c r="A45" s="301" t="s">
        <v>867</v>
      </c>
    </row>
    <row r="46" spans="1:5" s="1" customFormat="1" ht="12.75" customHeight="1" hidden="1">
      <c r="A46" s="485" t="s">
        <v>868</v>
      </c>
      <c r="B46" s="485"/>
      <c r="C46" s="485"/>
      <c r="D46" s="485"/>
      <c r="E46" s="485"/>
    </row>
    <row r="47" ht="12.75" customHeight="1" hidden="1">
      <c r="A47" s="301"/>
    </row>
    <row r="48" ht="12.75" customHeight="1" hidden="1"/>
    <row r="49" ht="12.75" customHeight="1" hidden="1"/>
    <row r="50" ht="12.75" customHeight="1" hidden="1"/>
    <row r="51" ht="12.75" customHeight="1" hidden="1">
      <c r="A51" s="486" t="s">
        <v>869</v>
      </c>
    </row>
    <row r="52" ht="12.75" customHeight="1" hidden="1">
      <c r="A52" s="77" t="s">
        <v>870</v>
      </c>
    </row>
    <row r="53" spans="4:5" ht="18" customHeight="1">
      <c r="D53" s="487"/>
      <c r="E53" s="487"/>
    </row>
    <row r="54" spans="4:5" ht="18" customHeight="1">
      <c r="D54" s="487"/>
      <c r="E54" s="487"/>
    </row>
  </sheetData>
  <mergeCells count="6">
    <mergeCell ref="A5:E5"/>
    <mergeCell ref="A6:E6"/>
    <mergeCell ref="A7:E7"/>
    <mergeCell ref="C9:C10"/>
    <mergeCell ref="D9:E9"/>
    <mergeCell ref="A46:E46"/>
  </mergeCells>
  <printOptions/>
  <pageMargins left="0.8097222222222222" right="0.20972222222222223" top="0.4097222222222222" bottom="0.1597222222222222" header="0.5118055555555555" footer="0.5118055555555555"/>
  <pageSetup horizontalDpi="300" verticalDpi="300" orientation="portrait" paperSize="9" scale="92"/>
</worksheet>
</file>

<file path=xl/worksheets/sheet14.xml><?xml version="1.0" encoding="utf-8"?>
<worksheet xmlns="http://schemas.openxmlformats.org/spreadsheetml/2006/main" xmlns:r="http://schemas.openxmlformats.org/officeDocument/2006/relationships">
  <dimension ref="A1:G53"/>
  <sheetViews>
    <sheetView workbookViewId="0" topLeftCell="A35">
      <selection activeCell="A48" sqref="A48"/>
    </sheetView>
  </sheetViews>
  <sheetFormatPr defaultColWidth="9.00390625" defaultRowHeight="12.75"/>
  <cols>
    <col min="1" max="1" width="9.125" style="488" customWidth="1"/>
    <col min="2" max="2" width="9.125" style="489" customWidth="1"/>
    <col min="3" max="3" width="17.125" style="489" customWidth="1"/>
    <col min="4" max="4" width="28.75390625" style="489" customWidth="1"/>
    <col min="5" max="5" width="21.00390625" style="489" customWidth="1"/>
    <col min="6" max="6" width="11.625" style="490" customWidth="1"/>
    <col min="7" max="7" width="17.875" style="489" customWidth="1"/>
    <col min="8" max="16384" width="9.125" style="489" customWidth="1"/>
  </cols>
  <sheetData>
    <row r="1" spans="1:6" ht="12.75" hidden="1">
      <c r="A1" s="491" t="s">
        <v>871</v>
      </c>
      <c r="B1" s="491"/>
      <c r="C1" s="491"/>
      <c r="D1" s="491"/>
      <c r="E1" s="491"/>
      <c r="F1" s="440"/>
    </row>
    <row r="2" spans="1:6" ht="12.75" hidden="1">
      <c r="A2" s="492" t="s">
        <v>872</v>
      </c>
      <c r="B2" s="492"/>
      <c r="C2" s="492"/>
      <c r="D2" s="492"/>
      <c r="E2" s="492"/>
      <c r="F2" s="440"/>
    </row>
    <row r="3" spans="1:6" ht="12.75" hidden="1">
      <c r="A3" s="493" t="s">
        <v>873</v>
      </c>
      <c r="B3" s="493"/>
      <c r="C3" s="493"/>
      <c r="D3" s="493"/>
      <c r="E3" s="493" t="s">
        <v>874</v>
      </c>
      <c r="F3" s="494" t="s">
        <v>875</v>
      </c>
    </row>
    <row r="4" spans="1:6" ht="12.75" hidden="1">
      <c r="A4" s="495" t="s">
        <v>876</v>
      </c>
      <c r="B4" s="496"/>
      <c r="C4" s="496"/>
      <c r="D4" s="497"/>
      <c r="E4" s="498">
        <v>36723884252</v>
      </c>
      <c r="F4" s="499">
        <f>E4/E4</f>
        <v>1</v>
      </c>
    </row>
    <row r="5" spans="1:6" ht="12.75" hidden="1">
      <c r="A5" s="500" t="s">
        <v>877</v>
      </c>
      <c r="B5" s="501" t="s">
        <v>878</v>
      </c>
      <c r="C5" s="501"/>
      <c r="D5" s="502"/>
      <c r="E5" s="502">
        <f>(9526567830*25%)+27197329780*28%</f>
        <v>9996894295.900002</v>
      </c>
      <c r="F5" s="503">
        <f>E5/E4</f>
        <v>0.27221778141171343</v>
      </c>
    </row>
    <row r="6" spans="1:6" ht="12.75" hidden="1">
      <c r="A6" s="504" t="s">
        <v>879</v>
      </c>
      <c r="B6" s="505" t="s">
        <v>880</v>
      </c>
      <c r="C6" s="505"/>
      <c r="D6" s="506"/>
      <c r="E6" s="506">
        <f>E4-E5</f>
        <v>26726989956.1</v>
      </c>
      <c r="F6" s="507">
        <f aca="true" t="shared" si="0" ref="F6:F16">E6/$E$23</f>
        <v>0.7277822185882865</v>
      </c>
    </row>
    <row r="7" spans="1:6" ht="12.75" hidden="1">
      <c r="A7" s="500" t="s">
        <v>881</v>
      </c>
      <c r="B7" s="501"/>
      <c r="C7" s="501"/>
      <c r="D7" s="508"/>
      <c r="E7" s="508">
        <f>ROUND(E6*0.1,0)</f>
        <v>2672698996</v>
      </c>
      <c r="F7" s="503">
        <f t="shared" si="0"/>
        <v>0.07277822186944845</v>
      </c>
    </row>
    <row r="8" spans="1:6" ht="12.75" hidden="1">
      <c r="A8" s="500" t="s">
        <v>882</v>
      </c>
      <c r="B8" s="501"/>
      <c r="C8" s="501"/>
      <c r="D8" s="508"/>
      <c r="E8" s="508">
        <f>E6*20%</f>
        <v>5345397991.22</v>
      </c>
      <c r="F8" s="503">
        <f t="shared" si="0"/>
        <v>0.14555644371765733</v>
      </c>
    </row>
    <row r="9" spans="1:6" ht="12.75" hidden="1">
      <c r="A9" s="509" t="s">
        <v>883</v>
      </c>
      <c r="B9" s="510"/>
      <c r="C9" s="511"/>
      <c r="D9" s="512"/>
      <c r="E9" s="512">
        <f>E6-E7-E8</f>
        <v>18708892968.879997</v>
      </c>
      <c r="F9" s="507">
        <f t="shared" si="0"/>
        <v>0.5094475530011807</v>
      </c>
    </row>
    <row r="10" spans="1:6" ht="12.75" hidden="1">
      <c r="A10" s="509" t="s">
        <v>884</v>
      </c>
      <c r="B10" s="513" t="s">
        <v>885</v>
      </c>
      <c r="C10" s="511"/>
      <c r="D10" s="512"/>
      <c r="E10" s="514">
        <f>(45000000000*16%)+35000000000*10%</f>
        <v>10700000000</v>
      </c>
      <c r="F10" s="515">
        <f t="shared" si="0"/>
        <v>0.29136351499684493</v>
      </c>
    </row>
    <row r="11" spans="1:6" ht="12.75" hidden="1">
      <c r="A11" s="509" t="s">
        <v>886</v>
      </c>
      <c r="B11" s="510" t="s">
        <v>887</v>
      </c>
      <c r="C11" s="511"/>
      <c r="D11" s="512"/>
      <c r="E11" s="514">
        <f>E12+E13</f>
        <v>1532000000</v>
      </c>
      <c r="F11" s="515">
        <f t="shared" si="0"/>
        <v>0.041716720091137055</v>
      </c>
    </row>
    <row r="12" spans="1:6" s="520" customFormat="1" ht="12.75" hidden="1">
      <c r="A12" s="516"/>
      <c r="B12" s="517" t="s">
        <v>888</v>
      </c>
      <c r="C12" s="517"/>
      <c r="D12" s="518"/>
      <c r="E12" s="518">
        <v>500000000</v>
      </c>
      <c r="F12" s="519">
        <f t="shared" si="0"/>
        <v>0.013615117523217054</v>
      </c>
    </row>
    <row r="13" spans="1:6" s="520" customFormat="1" ht="12.75" hidden="1">
      <c r="A13" s="521"/>
      <c r="B13" s="517" t="s">
        <v>889</v>
      </c>
      <c r="C13" s="517"/>
      <c r="D13" s="518"/>
      <c r="E13" s="518">
        <v>1032000000</v>
      </c>
      <c r="F13" s="519">
        <f t="shared" si="0"/>
        <v>0.02810160256792</v>
      </c>
    </row>
    <row r="14" spans="1:6" ht="12.75" hidden="1">
      <c r="A14" s="522" t="s">
        <v>890</v>
      </c>
      <c r="B14" s="523" t="s">
        <v>891</v>
      </c>
      <c r="C14" s="523"/>
      <c r="D14" s="508"/>
      <c r="E14" s="524">
        <f>789944500*2</f>
        <v>1579889000</v>
      </c>
      <c r="F14" s="525">
        <f t="shared" si="0"/>
        <v>0.04302074881727574</v>
      </c>
    </row>
    <row r="15" spans="1:6" ht="12.75" hidden="1">
      <c r="A15" s="522" t="s">
        <v>892</v>
      </c>
      <c r="B15" s="523" t="s">
        <v>893</v>
      </c>
      <c r="C15" s="523"/>
      <c r="D15" s="502"/>
      <c r="E15" s="524">
        <f>789944500*2</f>
        <v>1579889000</v>
      </c>
      <c r="F15" s="525">
        <f t="shared" si="0"/>
        <v>0.04302074881727574</v>
      </c>
    </row>
    <row r="16" spans="1:6" ht="12.75" hidden="1">
      <c r="A16" s="526" t="s">
        <v>894</v>
      </c>
      <c r="B16" s="527" t="s">
        <v>895</v>
      </c>
      <c r="C16" s="527"/>
      <c r="D16" s="528"/>
      <c r="E16" s="528">
        <f>E9-E10-E11-E14-E15</f>
        <v>3317114968.8799973</v>
      </c>
      <c r="F16" s="529">
        <f t="shared" si="0"/>
        <v>0.09032582027864729</v>
      </c>
    </row>
    <row r="17" spans="1:6" ht="12.75" hidden="1">
      <c r="A17" s="530"/>
      <c r="B17" s="531"/>
      <c r="C17" s="531"/>
      <c r="D17" s="531"/>
      <c r="E17" s="532">
        <f>3317114969</f>
        <v>3317114969</v>
      </c>
      <c r="F17" s="533"/>
    </row>
    <row r="18" spans="1:6" ht="12.75" hidden="1">
      <c r="A18" s="534"/>
      <c r="B18" s="535"/>
      <c r="C18" s="188"/>
      <c r="D18" s="188"/>
      <c r="E18" s="536" t="s">
        <v>896</v>
      </c>
      <c r="F18" s="537"/>
    </row>
    <row r="19" ht="12.75" hidden="1">
      <c r="E19" s="538"/>
    </row>
    <row r="20" spans="1:7" ht="21">
      <c r="A20" s="491" t="s">
        <v>897</v>
      </c>
      <c r="B20" s="491"/>
      <c r="C20" s="491"/>
      <c r="D20" s="491"/>
      <c r="E20" s="491"/>
      <c r="F20" s="440"/>
      <c r="G20"/>
    </row>
    <row r="21" spans="1:7" ht="17.25">
      <c r="A21" s="492" t="s">
        <v>128</v>
      </c>
      <c r="B21" s="492"/>
      <c r="C21" s="492"/>
      <c r="D21" s="492"/>
      <c r="E21" s="492"/>
      <c r="F21" s="440"/>
      <c r="G21"/>
    </row>
    <row r="22" spans="1:7" ht="24.75" customHeight="1">
      <c r="A22" s="493" t="s">
        <v>873</v>
      </c>
      <c r="B22" s="493"/>
      <c r="C22" s="493"/>
      <c r="D22" s="493"/>
      <c r="E22" s="493" t="s">
        <v>874</v>
      </c>
      <c r="F22" s="494" t="s">
        <v>875</v>
      </c>
      <c r="G22"/>
    </row>
    <row r="23" spans="1:7" ht="15">
      <c r="A23" s="495" t="s">
        <v>876</v>
      </c>
      <c r="B23" s="496"/>
      <c r="C23" s="496"/>
      <c r="D23" s="497"/>
      <c r="E23" s="498">
        <v>36723884252</v>
      </c>
      <c r="F23" s="499">
        <f>E23/E23</f>
        <v>1</v>
      </c>
      <c r="G23"/>
    </row>
    <row r="24" spans="1:7" ht="15">
      <c r="A24" s="500" t="s">
        <v>877</v>
      </c>
      <c r="B24" s="501" t="s">
        <v>878</v>
      </c>
      <c r="C24" s="501"/>
      <c r="D24" s="502"/>
      <c r="E24" s="502">
        <f>(9526567830*25%)+27197329780*28%</f>
        <v>9996894295.900002</v>
      </c>
      <c r="F24" s="503">
        <f>E24/E23</f>
        <v>0.27221778141171343</v>
      </c>
      <c r="G24"/>
    </row>
    <row r="25" spans="1:7" ht="15">
      <c r="A25" s="504" t="s">
        <v>879</v>
      </c>
      <c r="B25" s="505" t="s">
        <v>880</v>
      </c>
      <c r="C25" s="505"/>
      <c r="D25" s="506"/>
      <c r="E25" s="506">
        <f>E23-E24</f>
        <v>26726989956.1</v>
      </c>
      <c r="F25" s="507">
        <f>E25/$E$23</f>
        <v>0.7277822185882865</v>
      </c>
      <c r="G25"/>
    </row>
    <row r="26" spans="1:7" ht="15">
      <c r="A26" s="500" t="s">
        <v>881</v>
      </c>
      <c r="B26" s="501"/>
      <c r="C26" s="501"/>
      <c r="D26" s="508"/>
      <c r="E26" s="508">
        <f>ROUND(E25*0.1,0)</f>
        <v>2672698996</v>
      </c>
      <c r="F26" s="503">
        <f aca="true" t="shared" si="1" ref="F26:F35">E26/$E$23</f>
        <v>0.07277822186944845</v>
      </c>
      <c r="G26"/>
    </row>
    <row r="27" spans="1:7" ht="15">
      <c r="A27" s="500" t="s">
        <v>882</v>
      </c>
      <c r="B27" s="501"/>
      <c r="C27" s="501"/>
      <c r="D27" s="508"/>
      <c r="E27" s="508">
        <f>E25*20%</f>
        <v>5345397991.22</v>
      </c>
      <c r="F27" s="503">
        <f t="shared" si="1"/>
        <v>0.14555644371765733</v>
      </c>
      <c r="G27"/>
    </row>
    <row r="28" spans="1:7" ht="15">
      <c r="A28" s="509" t="s">
        <v>883</v>
      </c>
      <c r="B28" s="510"/>
      <c r="C28" s="511"/>
      <c r="D28" s="512"/>
      <c r="E28" s="512">
        <f>E25-E26-E27</f>
        <v>18708892968.879997</v>
      </c>
      <c r="F28" s="507">
        <f t="shared" si="1"/>
        <v>0.5094475530011807</v>
      </c>
      <c r="G28"/>
    </row>
    <row r="29" spans="1:7" ht="15">
      <c r="A29" s="509" t="s">
        <v>884</v>
      </c>
      <c r="B29" s="513" t="s">
        <v>885</v>
      </c>
      <c r="C29" s="511"/>
      <c r="D29" s="512"/>
      <c r="E29" s="514">
        <f>(45000000000*16%)+35000000000*10%</f>
        <v>10700000000</v>
      </c>
      <c r="F29" s="515">
        <f>E29/$E$23</f>
        <v>0.29136351499684493</v>
      </c>
      <c r="G29"/>
    </row>
    <row r="30" spans="1:7" ht="15">
      <c r="A30" s="539" t="s">
        <v>886</v>
      </c>
      <c r="B30" s="513" t="s">
        <v>898</v>
      </c>
      <c r="C30" s="523"/>
      <c r="D30" s="508"/>
      <c r="E30" s="514">
        <v>500000000</v>
      </c>
      <c r="F30" s="503">
        <f t="shared" si="1"/>
        <v>0.013615117523217054</v>
      </c>
      <c r="G30"/>
    </row>
    <row r="31" spans="1:7" s="542" customFormat="1" ht="15">
      <c r="A31" s="522" t="s">
        <v>890</v>
      </c>
      <c r="B31" s="513" t="s">
        <v>899</v>
      </c>
      <c r="C31" s="513"/>
      <c r="D31" s="514"/>
      <c r="E31" s="514">
        <f>ROUND((42143028188-34156022050)*15%,-6)</f>
        <v>1198000000</v>
      </c>
      <c r="F31" s="540">
        <f t="shared" si="1"/>
        <v>0.03262182158562806</v>
      </c>
      <c r="G31" s="541"/>
    </row>
    <row r="32" spans="1:7" ht="15">
      <c r="A32" s="522" t="s">
        <v>900</v>
      </c>
      <c r="B32" s="543" t="s">
        <v>901</v>
      </c>
      <c r="C32" s="543"/>
      <c r="D32" s="508"/>
      <c r="E32" s="512">
        <f>E28-E29-E30-E31</f>
        <v>6310892968.879997</v>
      </c>
      <c r="F32" s="544">
        <f>E32/E23</f>
        <v>0.17184709889549069</v>
      </c>
      <c r="G32"/>
    </row>
    <row r="33" spans="1:7" ht="15">
      <c r="A33" s="522"/>
      <c r="B33" s="523" t="s">
        <v>891</v>
      </c>
      <c r="C33" s="523"/>
      <c r="D33" s="508"/>
      <c r="E33" s="524">
        <f>E23*5%</f>
        <v>1836194212.6000001</v>
      </c>
      <c r="F33" s="525">
        <f t="shared" si="1"/>
        <v>0.05</v>
      </c>
      <c r="G33"/>
    </row>
    <row r="34" spans="1:7" s="542" customFormat="1" ht="15">
      <c r="A34" s="522"/>
      <c r="B34" s="523" t="s">
        <v>893</v>
      </c>
      <c r="C34" s="523"/>
      <c r="D34" s="502"/>
      <c r="E34" s="524">
        <f>E23*5%</f>
        <v>1836194212.6000001</v>
      </c>
      <c r="F34" s="525">
        <f>E34/$E$23</f>
        <v>0.05</v>
      </c>
      <c r="G34" s="545"/>
    </row>
    <row r="35" spans="1:7" ht="15">
      <c r="A35" s="526"/>
      <c r="B35" s="527" t="s">
        <v>895</v>
      </c>
      <c r="C35" s="527"/>
      <c r="D35" s="528"/>
      <c r="E35" s="528">
        <f>E32-E33-E34</f>
        <v>2638504543.6799965</v>
      </c>
      <c r="F35" s="529">
        <f t="shared" si="1"/>
        <v>0.07184709889549067</v>
      </c>
      <c r="G35"/>
    </row>
    <row r="36" spans="1:7" ht="15">
      <c r="A36" s="530"/>
      <c r="B36" s="531"/>
      <c r="C36" s="531"/>
      <c r="D36" s="531"/>
      <c r="E36" s="532"/>
      <c r="F36" s="533"/>
      <c r="G36"/>
    </row>
    <row r="37" spans="1:7" s="542" customFormat="1" ht="15">
      <c r="A37" s="546" t="s">
        <v>529</v>
      </c>
      <c r="B37" s="545" t="s">
        <v>902</v>
      </c>
      <c r="C37" s="545"/>
      <c r="D37" s="545"/>
      <c r="E37" s="547"/>
      <c r="F37" s="548"/>
      <c r="G37" s="545"/>
    </row>
    <row r="38" spans="1:7" ht="15">
      <c r="A38" s="549"/>
      <c r="B38" s="188"/>
      <c r="C38" s="188"/>
      <c r="D38" s="188"/>
      <c r="E38" s="550"/>
      <c r="F38" s="537"/>
      <c r="G38" s="188"/>
    </row>
    <row r="39" spans="1:7" s="551" customFormat="1" ht="15">
      <c r="A39" s="530" t="s">
        <v>903</v>
      </c>
      <c r="B39" s="531" t="s">
        <v>904</v>
      </c>
      <c r="C39" s="531"/>
      <c r="D39" s="531"/>
      <c r="E39" s="532"/>
      <c r="F39" s="533"/>
      <c r="G39" s="531"/>
    </row>
    <row r="40" spans="1:7" ht="15">
      <c r="A40" s="534"/>
      <c r="B40" s="552"/>
      <c r="C40" s="552" t="s">
        <v>905</v>
      </c>
      <c r="D40" s="536"/>
      <c r="E40" s="553">
        <f>42143028188</f>
        <v>42143028188</v>
      </c>
      <c r="F40" s="553"/>
      <c r="G40" s="553" t="s">
        <v>906</v>
      </c>
    </row>
    <row r="41" spans="1:7" ht="15">
      <c r="A41" s="534"/>
      <c r="B41" s="188"/>
      <c r="C41" s="188" t="s">
        <v>907</v>
      </c>
      <c r="D41" s="188"/>
      <c r="E41" s="508">
        <v>34156022050</v>
      </c>
      <c r="F41" s="537"/>
      <c r="G41" s="514">
        <v>34156022050</v>
      </c>
    </row>
    <row r="42" spans="1:7" ht="15">
      <c r="A42" s="534"/>
      <c r="B42" s="188"/>
      <c r="C42" s="188" t="s">
        <v>908</v>
      </c>
      <c r="D42" s="188"/>
      <c r="E42" s="550">
        <f>E40-E41</f>
        <v>7987006138</v>
      </c>
      <c r="F42" s="537" t="s">
        <v>909</v>
      </c>
      <c r="G42" s="514">
        <f>E41-G41</f>
        <v>0</v>
      </c>
    </row>
    <row r="43" spans="1:7" ht="15">
      <c r="A43" s="554"/>
      <c r="B43" s="555"/>
      <c r="C43" s="555" t="s">
        <v>910</v>
      </c>
      <c r="D43" s="555"/>
      <c r="E43" s="556">
        <f>E42*15%</f>
        <v>1198050920.7</v>
      </c>
      <c r="F43" s="557" t="s">
        <v>911</v>
      </c>
      <c r="G43" s="558">
        <f>G42*15%</f>
        <v>0</v>
      </c>
    </row>
    <row r="44" spans="1:7" s="551" customFormat="1" ht="15">
      <c r="A44" s="530" t="s">
        <v>912</v>
      </c>
      <c r="B44" s="531" t="s">
        <v>913</v>
      </c>
      <c r="C44" s="531"/>
      <c r="D44" s="531"/>
      <c r="E44" s="532"/>
      <c r="F44" s="533"/>
      <c r="G44" s="531"/>
    </row>
    <row r="45" spans="1:7" ht="15">
      <c r="A45" s="559"/>
      <c r="B45"/>
      <c r="C45" s="188" t="s">
        <v>914</v>
      </c>
      <c r="D45"/>
      <c r="E45" s="560">
        <f>(45000000000*6%)+(80000000000*9%)</f>
        <v>9900000000</v>
      </c>
      <c r="F45" s="490">
        <f>E45/E23</f>
        <v>0.26957932695969766</v>
      </c>
      <c r="G45"/>
    </row>
    <row r="46" spans="3:6" ht="15">
      <c r="C46" s="188" t="s">
        <v>915</v>
      </c>
      <c r="E46" s="560">
        <f>E29-E45</f>
        <v>800000000</v>
      </c>
      <c r="F46" s="490">
        <f>E46/E42</f>
        <v>0.10016268751739377</v>
      </c>
    </row>
    <row r="48" spans="1:7" s="551" customFormat="1" ht="12.75" hidden="1">
      <c r="A48" s="530" t="s">
        <v>916</v>
      </c>
      <c r="B48" s="531" t="s">
        <v>917</v>
      </c>
      <c r="C48" s="531"/>
      <c r="D48" s="531"/>
      <c r="E48" s="532"/>
      <c r="F48" s="533"/>
      <c r="G48" s="531"/>
    </row>
    <row r="49" spans="3:5" ht="12.75" hidden="1">
      <c r="C49" s="552" t="s">
        <v>905</v>
      </c>
      <c r="E49" s="561">
        <v>41115350838</v>
      </c>
    </row>
    <row r="50" spans="3:5" ht="12.75" hidden="1">
      <c r="C50" s="188" t="s">
        <v>907</v>
      </c>
      <c r="E50" s="553">
        <f>34336022050</f>
        <v>34336022050</v>
      </c>
    </row>
    <row r="51" spans="3:5" ht="12.75" hidden="1">
      <c r="C51" s="188" t="s">
        <v>908</v>
      </c>
      <c r="E51" s="562">
        <f>E49-E50</f>
        <v>6779328788</v>
      </c>
    </row>
    <row r="52" spans="3:6" ht="12.75" hidden="1">
      <c r="C52" s="555" t="s">
        <v>910</v>
      </c>
      <c r="E52" s="563">
        <f>E51*15%</f>
        <v>1016899318.1999999</v>
      </c>
      <c r="F52" s="564" t="s">
        <v>918</v>
      </c>
    </row>
    <row r="53" spans="3:5" ht="12.75" hidden="1">
      <c r="C53" s="538" t="s">
        <v>919</v>
      </c>
      <c r="E53" s="560">
        <f>E43-E52</f>
        <v>181151602.50000012</v>
      </c>
    </row>
    <row r="76" ht="37.5" customHeight="1"/>
  </sheetData>
  <mergeCells count="7">
    <mergeCell ref="A1:E1"/>
    <mergeCell ref="A2:E2"/>
    <mergeCell ref="A3:D3"/>
    <mergeCell ref="A20:E20"/>
    <mergeCell ref="A21:E21"/>
    <mergeCell ref="A22:D22"/>
    <mergeCell ref="B32:C32"/>
  </mergeCells>
  <printOptions/>
  <pageMargins left="0.65" right="0.7479166666666667" top="0.7201388888888889" bottom="0.6201388888888889"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K70"/>
  <sheetViews>
    <sheetView workbookViewId="0" topLeftCell="A55">
      <selection activeCell="H68" sqref="H68"/>
    </sheetView>
  </sheetViews>
  <sheetFormatPr defaultColWidth="9.00390625" defaultRowHeight="12.75"/>
  <cols>
    <col min="4" max="4" width="15.00390625" style="0" customWidth="1"/>
    <col min="5" max="5" width="12.75390625" style="0" customWidth="1"/>
    <col min="6" max="6" width="13.75390625" style="0" customWidth="1"/>
    <col min="7" max="7" width="12.75390625" style="0" customWidth="1"/>
    <col min="8" max="8" width="0" style="0" hidden="1" customWidth="1"/>
    <col min="9" max="9" width="14.00390625" style="0" customWidth="1"/>
    <col min="10" max="10" width="14.875" style="0" customWidth="1"/>
    <col min="11" max="11" width="18.125" style="0" customWidth="1"/>
  </cols>
  <sheetData>
    <row r="1" ht="15">
      <c r="A1" s="531" t="s">
        <v>506</v>
      </c>
    </row>
    <row r="2" spans="1:11" s="153" customFormat="1" ht="27.75">
      <c r="A2" s="246" t="s">
        <v>441</v>
      </c>
      <c r="B2" s="246"/>
      <c r="C2" s="246"/>
      <c r="D2" s="282" t="s">
        <v>458</v>
      </c>
      <c r="E2" s="247" t="s">
        <v>459</v>
      </c>
      <c r="F2" s="247" t="s">
        <v>460</v>
      </c>
      <c r="G2" s="247" t="s">
        <v>920</v>
      </c>
      <c r="H2" s="247" t="s">
        <v>462</v>
      </c>
      <c r="I2" s="247"/>
      <c r="J2" s="246" t="s">
        <v>463</v>
      </c>
      <c r="K2" s="244"/>
    </row>
    <row r="3" spans="1:11" s="153" customFormat="1" ht="12.75">
      <c r="A3" s="283" t="s">
        <v>464</v>
      </c>
      <c r="B3" s="284"/>
      <c r="C3" s="285"/>
      <c r="D3" s="286"/>
      <c r="E3" s="287"/>
      <c r="F3" s="287"/>
      <c r="G3" s="287"/>
      <c r="H3" s="255"/>
      <c r="I3" s="255"/>
      <c r="J3" s="255"/>
      <c r="K3" s="244"/>
    </row>
    <row r="4" spans="1:11" s="153" customFormat="1" ht="15.75" customHeight="1">
      <c r="A4" s="288" t="s">
        <v>445</v>
      </c>
      <c r="B4" s="288"/>
      <c r="C4" s="288"/>
      <c r="D4" s="289">
        <v>2220000000</v>
      </c>
      <c r="E4" s="290">
        <v>0</v>
      </c>
      <c r="F4" s="290">
        <v>0</v>
      </c>
      <c r="G4" s="290">
        <v>0</v>
      </c>
      <c r="H4" s="263">
        <v>0</v>
      </c>
      <c r="I4" s="261">
        <v>0</v>
      </c>
      <c r="J4" s="263">
        <v>5612762828</v>
      </c>
      <c r="K4" s="244"/>
    </row>
    <row r="5" spans="1:11" s="153" customFormat="1" ht="15.75" customHeight="1">
      <c r="A5" s="292" t="s">
        <v>921</v>
      </c>
      <c r="B5" s="292"/>
      <c r="C5" s="292"/>
      <c r="D5" s="293"/>
      <c r="E5" s="294"/>
      <c r="F5" s="294"/>
      <c r="G5" s="294"/>
      <c r="H5" s="261"/>
      <c r="I5" s="261"/>
      <c r="J5" s="261">
        <f aca="true" t="shared" si="0" ref="J5:J11">SUM(D5:I5)</f>
        <v>0</v>
      </c>
      <c r="K5" s="244"/>
    </row>
    <row r="6" spans="1:11" s="153" customFormat="1" ht="15.75" customHeight="1">
      <c r="A6" s="295" t="s">
        <v>465</v>
      </c>
      <c r="B6" s="295"/>
      <c r="C6" s="295"/>
      <c r="D6" s="293"/>
      <c r="E6" s="294"/>
      <c r="F6" s="294"/>
      <c r="G6" s="294"/>
      <c r="H6" s="261"/>
      <c r="I6" s="261"/>
      <c r="J6" s="261">
        <f t="shared" si="0"/>
        <v>0</v>
      </c>
      <c r="K6" s="245"/>
    </row>
    <row r="7" spans="1:11" s="153" customFormat="1" ht="15.75" customHeight="1">
      <c r="A7" s="295" t="s">
        <v>466</v>
      </c>
      <c r="B7" s="295"/>
      <c r="C7" s="295"/>
      <c r="D7" s="293"/>
      <c r="E7" s="294"/>
      <c r="F7" s="294"/>
      <c r="G7" s="294"/>
      <c r="H7" s="261"/>
      <c r="I7" s="261"/>
      <c r="J7" s="261">
        <f t="shared" si="0"/>
        <v>0</v>
      </c>
      <c r="K7" s="244"/>
    </row>
    <row r="8" spans="1:11" s="153" customFormat="1" ht="15.75" customHeight="1">
      <c r="A8" s="295" t="s">
        <v>424</v>
      </c>
      <c r="B8" s="295"/>
      <c r="C8" s="295"/>
      <c r="D8" s="293"/>
      <c r="E8" s="294"/>
      <c r="F8" s="294"/>
      <c r="G8" s="294"/>
      <c r="H8" s="294">
        <v>0</v>
      </c>
      <c r="I8" s="294"/>
      <c r="J8" s="261">
        <f t="shared" si="0"/>
        <v>0</v>
      </c>
      <c r="K8" s="244"/>
    </row>
    <row r="9" spans="1:11" s="153" customFormat="1" ht="15.75" customHeight="1">
      <c r="A9" s="295" t="s">
        <v>426</v>
      </c>
      <c r="B9" s="295"/>
      <c r="C9" s="295"/>
      <c r="D9" s="293"/>
      <c r="E9" s="294"/>
      <c r="F9" s="294"/>
      <c r="G9" s="294"/>
      <c r="H9" s="294"/>
      <c r="I9" s="294"/>
      <c r="J9" s="261">
        <f t="shared" si="0"/>
        <v>0</v>
      </c>
      <c r="K9" s="245"/>
    </row>
    <row r="10" spans="1:11" s="153" customFormat="1" ht="12.75">
      <c r="A10" s="256" t="s">
        <v>427</v>
      </c>
      <c r="B10" s="257"/>
      <c r="C10" s="258"/>
      <c r="D10" s="293"/>
      <c r="E10" s="294"/>
      <c r="F10" s="294"/>
      <c r="G10" s="294"/>
      <c r="H10" s="294"/>
      <c r="I10" s="294"/>
      <c r="J10" s="261">
        <f t="shared" si="0"/>
        <v>0</v>
      </c>
      <c r="K10" s="244"/>
    </row>
    <row r="11" spans="1:11" s="153" customFormat="1" ht="12.75">
      <c r="A11" s="288" t="s">
        <v>449</v>
      </c>
      <c r="B11" s="288"/>
      <c r="C11" s="288"/>
      <c r="D11" s="289">
        <f aca="true" t="shared" si="1" ref="D11:I11">D4+D5+D6+D7+D8-D9-D10</f>
        <v>2220000000</v>
      </c>
      <c r="E11" s="289">
        <f t="shared" si="1"/>
        <v>0</v>
      </c>
      <c r="F11" s="289">
        <f t="shared" si="1"/>
        <v>0</v>
      </c>
      <c r="G11" s="289">
        <f t="shared" si="1"/>
        <v>0</v>
      </c>
      <c r="H11" s="289">
        <f t="shared" si="1"/>
        <v>0</v>
      </c>
      <c r="I11" s="289">
        <f t="shared" si="1"/>
        <v>0</v>
      </c>
      <c r="J11" s="263">
        <f t="shared" si="0"/>
        <v>2220000000</v>
      </c>
      <c r="K11" s="244"/>
    </row>
    <row r="12" spans="1:11" s="153" customFormat="1" ht="12.75">
      <c r="A12" s="266" t="s">
        <v>429</v>
      </c>
      <c r="B12" s="266"/>
      <c r="C12" s="266"/>
      <c r="D12" s="289"/>
      <c r="E12" s="290"/>
      <c r="F12" s="290"/>
      <c r="G12" s="290"/>
      <c r="H12" s="290"/>
      <c r="I12" s="290"/>
      <c r="J12" s="290"/>
      <c r="K12" s="245"/>
    </row>
    <row r="13" spans="1:11" s="153" customFormat="1" ht="12.75">
      <c r="A13" s="288" t="s">
        <v>445</v>
      </c>
      <c r="B13" s="288"/>
      <c r="C13" s="288"/>
      <c r="D13" s="289">
        <v>629491615</v>
      </c>
      <c r="E13" s="290">
        <v>0</v>
      </c>
      <c r="F13" s="290">
        <v>0</v>
      </c>
      <c r="G13" s="290">
        <v>0</v>
      </c>
      <c r="H13" s="290">
        <v>0</v>
      </c>
      <c r="I13" s="290"/>
      <c r="J13" s="255">
        <f aca="true" t="shared" si="2" ref="J13:J18">SUM(D13:I13)</f>
        <v>629491615</v>
      </c>
      <c r="K13" s="245"/>
    </row>
    <row r="14" spans="1:11" s="153" customFormat="1" ht="12.75">
      <c r="A14" s="295" t="s">
        <v>450</v>
      </c>
      <c r="B14" s="295"/>
      <c r="C14" s="295"/>
      <c r="D14" s="565">
        <v>44400000</v>
      </c>
      <c r="E14" s="294"/>
      <c r="F14" s="294"/>
      <c r="G14" s="294"/>
      <c r="H14" s="294">
        <v>0</v>
      </c>
      <c r="I14" s="294"/>
      <c r="J14" s="261">
        <f t="shared" si="2"/>
        <v>44400000</v>
      </c>
      <c r="K14" s="244"/>
    </row>
    <row r="15" spans="1:11" s="153" customFormat="1" ht="12.75">
      <c r="A15" s="256" t="s">
        <v>424</v>
      </c>
      <c r="B15" s="257"/>
      <c r="C15" s="258"/>
      <c r="D15" s="565"/>
      <c r="E15" s="294"/>
      <c r="F15" s="294"/>
      <c r="G15" s="294"/>
      <c r="H15" s="294">
        <v>0</v>
      </c>
      <c r="I15" s="294"/>
      <c r="J15" s="261">
        <f t="shared" si="2"/>
        <v>0</v>
      </c>
      <c r="K15" s="245"/>
    </row>
    <row r="16" spans="1:11" s="153" customFormat="1" ht="12.75">
      <c r="A16" s="295" t="s">
        <v>426</v>
      </c>
      <c r="B16" s="295"/>
      <c r="C16" s="295"/>
      <c r="D16" s="566"/>
      <c r="E16" s="294"/>
      <c r="F16" s="294"/>
      <c r="G16" s="294"/>
      <c r="H16" s="294"/>
      <c r="I16" s="294"/>
      <c r="J16" s="261">
        <f t="shared" si="2"/>
        <v>0</v>
      </c>
      <c r="K16" s="245"/>
    </row>
    <row r="17" spans="1:11" s="153" customFormat="1" ht="12.75">
      <c r="A17" s="295" t="s">
        <v>427</v>
      </c>
      <c r="B17" s="295"/>
      <c r="C17" s="295"/>
      <c r="D17" s="566">
        <v>141365118</v>
      </c>
      <c r="E17" s="294"/>
      <c r="F17" s="294"/>
      <c r="G17" s="294"/>
      <c r="H17" s="294"/>
      <c r="I17" s="294"/>
      <c r="J17" s="261">
        <f t="shared" si="2"/>
        <v>141365118</v>
      </c>
      <c r="K17" s="244"/>
    </row>
    <row r="18" spans="1:11" s="153" customFormat="1" ht="12.75">
      <c r="A18" s="288" t="s">
        <v>449</v>
      </c>
      <c r="B18" s="288"/>
      <c r="C18" s="288"/>
      <c r="D18" s="289">
        <f>D13+D14+D15-D16-D17</f>
        <v>532526497</v>
      </c>
      <c r="E18" s="289">
        <f>E13+E14+E15-E16-E17</f>
        <v>0</v>
      </c>
      <c r="F18" s="289">
        <f>F13+F14+F15-F16-F17</f>
        <v>0</v>
      </c>
      <c r="G18" s="289">
        <f>G13+G14+G15-G16-G17</f>
        <v>0</v>
      </c>
      <c r="H18" s="289">
        <f>H13+H14+H15-H16-H17</f>
        <v>0</v>
      </c>
      <c r="I18" s="290"/>
      <c r="J18" s="255">
        <f t="shared" si="2"/>
        <v>532526497</v>
      </c>
      <c r="K18" s="245"/>
    </row>
    <row r="19" spans="1:11" s="153" customFormat="1" ht="18" customHeight="1">
      <c r="A19" s="296" t="s">
        <v>467</v>
      </c>
      <c r="B19" s="297"/>
      <c r="C19" s="298"/>
      <c r="D19" s="289"/>
      <c r="E19" s="290"/>
      <c r="F19" s="290"/>
      <c r="G19" s="290"/>
      <c r="H19" s="290"/>
      <c r="I19" s="290"/>
      <c r="J19" s="290"/>
      <c r="K19" s="244"/>
    </row>
    <row r="20" spans="1:11" s="153" customFormat="1" ht="17.25" customHeight="1">
      <c r="A20" s="288" t="s">
        <v>452</v>
      </c>
      <c r="B20" s="288"/>
      <c r="C20" s="288"/>
      <c r="D20" s="289">
        <f aca="true" t="shared" si="3" ref="D20:I20">D4-D13</f>
        <v>1590508385</v>
      </c>
      <c r="E20" s="289">
        <f t="shared" si="3"/>
        <v>0</v>
      </c>
      <c r="F20" s="289">
        <f t="shared" si="3"/>
        <v>0</v>
      </c>
      <c r="G20" s="289">
        <f t="shared" si="3"/>
        <v>0</v>
      </c>
      <c r="H20" s="289">
        <f t="shared" si="3"/>
        <v>0</v>
      </c>
      <c r="I20" s="289">
        <f t="shared" si="3"/>
        <v>0</v>
      </c>
      <c r="J20" s="255">
        <f>SUM(D20:I20)</f>
        <v>1590508385</v>
      </c>
      <c r="K20" s="244"/>
    </row>
    <row r="21" spans="1:11" s="153" customFormat="1" ht="17.25" customHeight="1">
      <c r="A21" s="299" t="s">
        <v>453</v>
      </c>
      <c r="B21" s="299"/>
      <c r="C21" s="299"/>
      <c r="D21" s="300">
        <f aca="true" t="shared" si="4" ref="D21:I21">D11-D18</f>
        <v>1687473503</v>
      </c>
      <c r="E21" s="300">
        <f t="shared" si="4"/>
        <v>0</v>
      </c>
      <c r="F21" s="300">
        <f t="shared" si="4"/>
        <v>0</v>
      </c>
      <c r="G21" s="300">
        <f t="shared" si="4"/>
        <v>0</v>
      </c>
      <c r="H21" s="300">
        <f t="shared" si="4"/>
        <v>0</v>
      </c>
      <c r="I21" s="300">
        <f t="shared" si="4"/>
        <v>0</v>
      </c>
      <c r="J21" s="272">
        <f>SUM(D21:I21)</f>
        <v>1687473503</v>
      </c>
      <c r="K21" s="244"/>
    </row>
    <row r="22" spans="1:11" s="153" customFormat="1" ht="17.25" customHeight="1">
      <c r="A22" s="567"/>
      <c r="B22" s="567"/>
      <c r="C22" s="567"/>
      <c r="D22" s="568"/>
      <c r="E22" s="568"/>
      <c r="F22" s="568"/>
      <c r="G22" s="568"/>
      <c r="H22" s="568"/>
      <c r="I22" s="568"/>
      <c r="J22" s="568"/>
      <c r="K22" s="244"/>
    </row>
    <row r="23" ht="12.75">
      <c r="A23" s="428" t="s">
        <v>232</v>
      </c>
    </row>
    <row r="24" spans="1:10" ht="27.75">
      <c r="A24" s="246" t="s">
        <v>441</v>
      </c>
      <c r="B24" s="246"/>
      <c r="C24" s="246"/>
      <c r="D24" s="282" t="s">
        <v>458</v>
      </c>
      <c r="E24" s="247" t="s">
        <v>459</v>
      </c>
      <c r="F24" s="247" t="s">
        <v>460</v>
      </c>
      <c r="G24" s="247" t="s">
        <v>920</v>
      </c>
      <c r="H24" s="247" t="s">
        <v>462</v>
      </c>
      <c r="I24" s="247"/>
      <c r="J24" s="246" t="s">
        <v>463</v>
      </c>
    </row>
    <row r="25" spans="1:10" ht="12.75">
      <c r="A25" s="283" t="s">
        <v>464</v>
      </c>
      <c r="B25" s="284"/>
      <c r="C25" s="285"/>
      <c r="D25" s="286"/>
      <c r="E25" s="287"/>
      <c r="F25" s="287"/>
      <c r="G25" s="287"/>
      <c r="H25" s="255"/>
      <c r="I25" s="255"/>
      <c r="J25" s="255"/>
    </row>
    <row r="26" spans="1:10" ht="12.75">
      <c r="A26" s="288" t="s">
        <v>445</v>
      </c>
      <c r="B26" s="288"/>
      <c r="C26" s="288"/>
      <c r="D26" s="289">
        <v>0</v>
      </c>
      <c r="E26" s="290">
        <v>0</v>
      </c>
      <c r="F26" s="290">
        <v>0</v>
      </c>
      <c r="G26" s="290">
        <v>0</v>
      </c>
      <c r="H26" s="263">
        <v>219864305741</v>
      </c>
      <c r="I26" s="261">
        <v>0</v>
      </c>
      <c r="J26" s="263">
        <v>5612762828</v>
      </c>
    </row>
    <row r="27" spans="1:10" ht="12.75">
      <c r="A27" s="292" t="s">
        <v>921</v>
      </c>
      <c r="B27" s="292"/>
      <c r="C27" s="292"/>
      <c r="D27" s="293"/>
      <c r="E27" s="294"/>
      <c r="F27" s="294"/>
      <c r="G27" s="294"/>
      <c r="H27" s="261"/>
      <c r="I27" s="261"/>
      <c r="J27" s="261">
        <f aca="true" t="shared" si="5" ref="J27:J33">SUM(D27:I27)</f>
        <v>0</v>
      </c>
    </row>
    <row r="28" spans="1:10" ht="12.75">
      <c r="A28" s="295" t="s">
        <v>465</v>
      </c>
      <c r="B28" s="295"/>
      <c r="C28" s="295"/>
      <c r="D28" s="293"/>
      <c r="E28" s="294"/>
      <c r="F28" s="294"/>
      <c r="G28" s="294"/>
      <c r="H28" s="261"/>
      <c r="I28" s="261"/>
      <c r="J28" s="261">
        <f t="shared" si="5"/>
        <v>0</v>
      </c>
    </row>
    <row r="29" spans="1:10" ht="12.75">
      <c r="A29" s="295" t="s">
        <v>466</v>
      </c>
      <c r="B29" s="295"/>
      <c r="C29" s="295"/>
      <c r="D29" s="293"/>
      <c r="E29" s="294"/>
      <c r="F29" s="294"/>
      <c r="G29" s="294"/>
      <c r="H29" s="261"/>
      <c r="I29" s="261"/>
      <c r="J29" s="261">
        <f t="shared" si="5"/>
        <v>0</v>
      </c>
    </row>
    <row r="30" spans="1:10" ht="12.75">
      <c r="A30" s="295" t="s">
        <v>424</v>
      </c>
      <c r="B30" s="295"/>
      <c r="C30" s="295"/>
      <c r="D30" s="293"/>
      <c r="E30" s="294"/>
      <c r="F30" s="294"/>
      <c r="G30" s="294"/>
      <c r="H30" s="294">
        <v>0</v>
      </c>
      <c r="I30" s="294"/>
      <c r="J30" s="261">
        <f t="shared" si="5"/>
        <v>0</v>
      </c>
    </row>
    <row r="31" spans="1:10" ht="12.75">
      <c r="A31" s="295" t="s">
        <v>426</v>
      </c>
      <c r="B31" s="295"/>
      <c r="C31" s="295"/>
      <c r="D31" s="293"/>
      <c r="E31" s="294"/>
      <c r="F31" s="294"/>
      <c r="G31" s="294"/>
      <c r="H31" s="294"/>
      <c r="I31" s="294"/>
      <c r="J31" s="261">
        <f t="shared" si="5"/>
        <v>0</v>
      </c>
    </row>
    <row r="32" spans="1:10" ht="12.75">
      <c r="A32" s="256" t="s">
        <v>427</v>
      </c>
      <c r="B32" s="257"/>
      <c r="C32" s="258"/>
      <c r="D32" s="293"/>
      <c r="E32" s="294"/>
      <c r="F32" s="294"/>
      <c r="G32" s="294"/>
      <c r="H32" s="294"/>
      <c r="I32" s="294"/>
      <c r="J32" s="261">
        <f t="shared" si="5"/>
        <v>0</v>
      </c>
    </row>
    <row r="33" spans="1:10" ht="12.75">
      <c r="A33" s="288" t="s">
        <v>449</v>
      </c>
      <c r="B33" s="288"/>
      <c r="C33" s="288"/>
      <c r="D33" s="289">
        <f aca="true" t="shared" si="6" ref="D33:I33">D26+D27+D28+D29+D30-D31-D32</f>
        <v>0</v>
      </c>
      <c r="E33" s="289">
        <f t="shared" si="6"/>
        <v>0</v>
      </c>
      <c r="F33" s="289">
        <f t="shared" si="6"/>
        <v>0</v>
      </c>
      <c r="G33" s="289">
        <f t="shared" si="6"/>
        <v>0</v>
      </c>
      <c r="H33" s="289">
        <f t="shared" si="6"/>
        <v>219864305741</v>
      </c>
      <c r="I33" s="289">
        <f t="shared" si="6"/>
        <v>0</v>
      </c>
      <c r="J33" s="263">
        <f t="shared" si="5"/>
        <v>219864305741</v>
      </c>
    </row>
    <row r="34" spans="1:10" ht="12.75">
      <c r="A34" s="266" t="s">
        <v>429</v>
      </c>
      <c r="B34" s="266"/>
      <c r="C34" s="266"/>
      <c r="D34" s="289"/>
      <c r="E34" s="290"/>
      <c r="F34" s="290"/>
      <c r="G34" s="290"/>
      <c r="H34" s="290"/>
      <c r="I34" s="290"/>
      <c r="J34" s="290"/>
    </row>
    <row r="35" spans="1:10" ht="12.75">
      <c r="A35" s="288" t="s">
        <v>445</v>
      </c>
      <c r="B35" s="288"/>
      <c r="C35" s="288"/>
      <c r="D35" s="289">
        <v>0</v>
      </c>
      <c r="E35" s="290">
        <v>0</v>
      </c>
      <c r="F35" s="290">
        <v>0</v>
      </c>
      <c r="G35" s="290">
        <v>0</v>
      </c>
      <c r="H35" s="290">
        <v>164731734699</v>
      </c>
      <c r="I35" s="290"/>
      <c r="J35" s="255">
        <f aca="true" t="shared" si="7" ref="J35:J40">SUM(D35:I35)</f>
        <v>164731734699</v>
      </c>
    </row>
    <row r="36" spans="1:10" ht="12.75">
      <c r="A36" s="295" t="s">
        <v>450</v>
      </c>
      <c r="B36" s="295"/>
      <c r="C36" s="295"/>
      <c r="D36" s="565">
        <v>0</v>
      </c>
      <c r="E36" s="294"/>
      <c r="F36" s="294"/>
      <c r="G36" s="294"/>
      <c r="H36" s="294">
        <v>18216187602</v>
      </c>
      <c r="I36" s="294"/>
      <c r="J36" s="261">
        <f t="shared" si="7"/>
        <v>18216187602</v>
      </c>
    </row>
    <row r="37" spans="1:10" ht="12.75">
      <c r="A37" s="256" t="s">
        <v>424</v>
      </c>
      <c r="B37" s="257"/>
      <c r="C37" s="258"/>
      <c r="D37" s="565">
        <v>0</v>
      </c>
      <c r="E37" s="294"/>
      <c r="F37" s="294"/>
      <c r="G37" s="294"/>
      <c r="H37" s="294">
        <v>0</v>
      </c>
      <c r="I37" s="294"/>
      <c r="J37" s="261">
        <f t="shared" si="7"/>
        <v>0</v>
      </c>
    </row>
    <row r="38" spans="1:10" ht="12.75">
      <c r="A38" s="295" t="s">
        <v>426</v>
      </c>
      <c r="B38" s="295"/>
      <c r="C38" s="295"/>
      <c r="D38" s="566">
        <v>0</v>
      </c>
      <c r="E38" s="294"/>
      <c r="F38" s="294"/>
      <c r="G38" s="294"/>
      <c r="H38" s="294"/>
      <c r="I38" s="294"/>
      <c r="J38" s="261">
        <f t="shared" si="7"/>
        <v>0</v>
      </c>
    </row>
    <row r="39" spans="1:10" ht="12.75">
      <c r="A39" s="295" t="s">
        <v>427</v>
      </c>
      <c r="B39" s="295"/>
      <c r="C39" s="295"/>
      <c r="D39" s="566">
        <v>0</v>
      </c>
      <c r="E39" s="294"/>
      <c r="F39" s="294"/>
      <c r="G39" s="294"/>
      <c r="H39" s="294"/>
      <c r="I39" s="294"/>
      <c r="J39" s="261">
        <f t="shared" si="7"/>
        <v>0</v>
      </c>
    </row>
    <row r="40" spans="1:10" ht="12.75">
      <c r="A40" s="288" t="s">
        <v>449</v>
      </c>
      <c r="B40" s="288"/>
      <c r="C40" s="288"/>
      <c r="D40" s="289">
        <f>D35+D36+D37-D38-D39</f>
        <v>0</v>
      </c>
      <c r="E40" s="289">
        <f>E35+E36+E37-E38-E39</f>
        <v>0</v>
      </c>
      <c r="F40" s="289">
        <f>F35+F36+F37-F38-F39</f>
        <v>0</v>
      </c>
      <c r="G40" s="289">
        <f>G35+G36+G37-G38-G39</f>
        <v>0</v>
      </c>
      <c r="H40" s="289">
        <f>H35+H36+H37-H38-H39</f>
        <v>182947922301</v>
      </c>
      <c r="I40" s="290"/>
      <c r="J40" s="255">
        <f t="shared" si="7"/>
        <v>182947922301</v>
      </c>
    </row>
    <row r="41" spans="1:10" ht="12.75">
      <c r="A41" s="296" t="s">
        <v>467</v>
      </c>
      <c r="B41" s="297"/>
      <c r="C41" s="298"/>
      <c r="D41" s="289"/>
      <c r="E41" s="290"/>
      <c r="F41" s="290"/>
      <c r="G41" s="290"/>
      <c r="H41" s="290"/>
      <c r="I41" s="290"/>
      <c r="J41" s="290"/>
    </row>
    <row r="42" spans="1:10" ht="12.75">
      <c r="A42" s="288" t="s">
        <v>452</v>
      </c>
      <c r="B42" s="288"/>
      <c r="C42" s="288"/>
      <c r="D42" s="289">
        <f aca="true" t="shared" si="8" ref="D42:I42">D26-D35</f>
        <v>0</v>
      </c>
      <c r="E42" s="289">
        <f t="shared" si="8"/>
        <v>0</v>
      </c>
      <c r="F42" s="289">
        <f t="shared" si="8"/>
        <v>0</v>
      </c>
      <c r="G42" s="289">
        <f t="shared" si="8"/>
        <v>0</v>
      </c>
      <c r="H42" s="289">
        <f t="shared" si="8"/>
        <v>55132571042</v>
      </c>
      <c r="I42" s="289">
        <f t="shared" si="8"/>
        <v>0</v>
      </c>
      <c r="J42" s="255">
        <f>SUM(D42:I42)</f>
        <v>55132571042</v>
      </c>
    </row>
    <row r="43" spans="1:10" ht="12.75">
      <c r="A43" s="299" t="s">
        <v>453</v>
      </c>
      <c r="B43" s="299"/>
      <c r="C43" s="299"/>
      <c r="D43" s="300">
        <f aca="true" t="shared" si="9" ref="D43:I43">D33-D40</f>
        <v>0</v>
      </c>
      <c r="E43" s="300">
        <f t="shared" si="9"/>
        <v>0</v>
      </c>
      <c r="F43" s="300">
        <f t="shared" si="9"/>
        <v>0</v>
      </c>
      <c r="G43" s="300">
        <f t="shared" si="9"/>
        <v>0</v>
      </c>
      <c r="H43" s="300">
        <f t="shared" si="9"/>
        <v>36916383440</v>
      </c>
      <c r="I43" s="300">
        <f t="shared" si="9"/>
        <v>0</v>
      </c>
      <c r="J43" s="272">
        <f>SUM(D43:I43)</f>
        <v>36916383440</v>
      </c>
    </row>
    <row r="45" ht="12.75">
      <c r="A45" s="428" t="s">
        <v>233</v>
      </c>
    </row>
    <row r="46" spans="1:10" ht="27.75">
      <c r="A46" s="246" t="s">
        <v>441</v>
      </c>
      <c r="B46" s="246"/>
      <c r="C46" s="246"/>
      <c r="D46" s="282" t="s">
        <v>458</v>
      </c>
      <c r="E46" s="247" t="s">
        <v>459</v>
      </c>
      <c r="F46" s="247" t="s">
        <v>460</v>
      </c>
      <c r="G46" s="247" t="s">
        <v>920</v>
      </c>
      <c r="H46" s="247" t="s">
        <v>462</v>
      </c>
      <c r="I46" s="247"/>
      <c r="J46" s="246" t="s">
        <v>463</v>
      </c>
    </row>
    <row r="47" spans="1:10" ht="12.75">
      <c r="A47" s="283" t="s">
        <v>464</v>
      </c>
      <c r="B47" s="284"/>
      <c r="C47" s="285"/>
      <c r="D47" s="251"/>
      <c r="E47" s="251"/>
      <c r="F47" s="251"/>
      <c r="G47" s="251"/>
      <c r="H47" s="251"/>
      <c r="I47" s="251"/>
      <c r="J47" s="251"/>
    </row>
    <row r="48" spans="1:11" ht="12.75">
      <c r="A48" s="288" t="s">
        <v>445</v>
      </c>
      <c r="B48" s="288"/>
      <c r="C48" s="288"/>
      <c r="D48" s="255">
        <f aca="true" t="shared" si="10" ref="D48:I55">D4+D26</f>
        <v>2220000000</v>
      </c>
      <c r="E48" s="255">
        <f t="shared" si="10"/>
        <v>0</v>
      </c>
      <c r="F48" s="255">
        <f t="shared" si="10"/>
        <v>0</v>
      </c>
      <c r="G48" s="255">
        <f t="shared" si="10"/>
        <v>0</v>
      </c>
      <c r="H48" s="255">
        <f t="shared" si="10"/>
        <v>219864305741</v>
      </c>
      <c r="I48" s="255">
        <f t="shared" si="10"/>
        <v>0</v>
      </c>
      <c r="J48" s="255">
        <f>SUM(D48:H48)</f>
        <v>222084305741</v>
      </c>
      <c r="K48" s="215">
        <v>222084305741</v>
      </c>
    </row>
    <row r="49" spans="1:11" ht="12.75">
      <c r="A49" s="292" t="s">
        <v>921</v>
      </c>
      <c r="B49" s="292"/>
      <c r="C49" s="292"/>
      <c r="D49" s="569">
        <f t="shared" si="10"/>
        <v>0</v>
      </c>
      <c r="E49" s="569">
        <f t="shared" si="10"/>
        <v>0</v>
      </c>
      <c r="F49" s="569">
        <f t="shared" si="10"/>
        <v>0</v>
      </c>
      <c r="G49" s="569">
        <f t="shared" si="10"/>
        <v>0</v>
      </c>
      <c r="H49" s="569">
        <f t="shared" si="10"/>
        <v>0</v>
      </c>
      <c r="I49" s="569">
        <f t="shared" si="10"/>
        <v>0</v>
      </c>
      <c r="J49" s="255">
        <f aca="true" t="shared" si="11" ref="J49:J65">SUM(D49:H49)</f>
        <v>0</v>
      </c>
      <c r="K49" s="215">
        <v>0</v>
      </c>
    </row>
    <row r="50" spans="1:11" ht="12.75">
      <c r="A50" s="295" t="s">
        <v>465</v>
      </c>
      <c r="B50" s="295"/>
      <c r="C50" s="295"/>
      <c r="D50" s="569">
        <f t="shared" si="10"/>
        <v>0</v>
      </c>
      <c r="E50" s="569">
        <f t="shared" si="10"/>
        <v>0</v>
      </c>
      <c r="F50" s="569">
        <f t="shared" si="10"/>
        <v>0</v>
      </c>
      <c r="G50" s="569">
        <f t="shared" si="10"/>
        <v>0</v>
      </c>
      <c r="H50" s="569">
        <f t="shared" si="10"/>
        <v>0</v>
      </c>
      <c r="I50" s="569">
        <f t="shared" si="10"/>
        <v>0</v>
      </c>
      <c r="J50" s="255">
        <f t="shared" si="11"/>
        <v>0</v>
      </c>
      <c r="K50" s="215">
        <v>0</v>
      </c>
    </row>
    <row r="51" spans="1:11" ht="12.75">
      <c r="A51" s="295" t="s">
        <v>466</v>
      </c>
      <c r="B51" s="295"/>
      <c r="C51" s="295"/>
      <c r="D51" s="569">
        <f t="shared" si="10"/>
        <v>0</v>
      </c>
      <c r="E51" s="569">
        <f t="shared" si="10"/>
        <v>0</v>
      </c>
      <c r="F51" s="569">
        <f t="shared" si="10"/>
        <v>0</v>
      </c>
      <c r="G51" s="569">
        <f t="shared" si="10"/>
        <v>0</v>
      </c>
      <c r="H51" s="569">
        <f t="shared" si="10"/>
        <v>0</v>
      </c>
      <c r="I51" s="569">
        <f t="shared" si="10"/>
        <v>0</v>
      </c>
      <c r="J51" s="255">
        <f t="shared" si="11"/>
        <v>0</v>
      </c>
      <c r="K51" s="215">
        <v>0</v>
      </c>
    </row>
    <row r="52" spans="1:11" ht="12.75">
      <c r="A52" s="295" t="s">
        <v>424</v>
      </c>
      <c r="B52" s="295"/>
      <c r="C52" s="295"/>
      <c r="D52" s="569">
        <f t="shared" si="10"/>
        <v>0</v>
      </c>
      <c r="E52" s="569">
        <f t="shared" si="10"/>
        <v>0</v>
      </c>
      <c r="F52" s="569">
        <f t="shared" si="10"/>
        <v>0</v>
      </c>
      <c r="G52" s="569">
        <f t="shared" si="10"/>
        <v>0</v>
      </c>
      <c r="H52" s="569">
        <f t="shared" si="10"/>
        <v>0</v>
      </c>
      <c r="I52" s="569">
        <f t="shared" si="10"/>
        <v>0</v>
      </c>
      <c r="J52" s="255">
        <f t="shared" si="11"/>
        <v>0</v>
      </c>
      <c r="K52" s="215">
        <v>0</v>
      </c>
    </row>
    <row r="53" spans="1:11" ht="12.75">
      <c r="A53" s="295" t="s">
        <v>426</v>
      </c>
      <c r="B53" s="295"/>
      <c r="C53" s="295"/>
      <c r="D53" s="569">
        <f t="shared" si="10"/>
        <v>0</v>
      </c>
      <c r="E53" s="569">
        <f t="shared" si="10"/>
        <v>0</v>
      </c>
      <c r="F53" s="569">
        <f t="shared" si="10"/>
        <v>0</v>
      </c>
      <c r="G53" s="569">
        <f t="shared" si="10"/>
        <v>0</v>
      </c>
      <c r="H53" s="569">
        <f t="shared" si="10"/>
        <v>0</v>
      </c>
      <c r="I53" s="569">
        <f t="shared" si="10"/>
        <v>0</v>
      </c>
      <c r="J53" s="255">
        <f t="shared" si="11"/>
        <v>0</v>
      </c>
      <c r="K53" s="215">
        <v>0</v>
      </c>
    </row>
    <row r="54" spans="1:11" ht="12.75">
      <c r="A54" s="256" t="s">
        <v>427</v>
      </c>
      <c r="B54" s="257"/>
      <c r="C54" s="258"/>
      <c r="D54" s="569">
        <f t="shared" si="10"/>
        <v>0</v>
      </c>
      <c r="E54" s="569">
        <f t="shared" si="10"/>
        <v>0</v>
      </c>
      <c r="F54" s="569">
        <f t="shared" si="10"/>
        <v>0</v>
      </c>
      <c r="G54" s="569">
        <f t="shared" si="10"/>
        <v>0</v>
      </c>
      <c r="H54" s="569">
        <f t="shared" si="10"/>
        <v>0</v>
      </c>
      <c r="I54" s="569">
        <f t="shared" si="10"/>
        <v>0</v>
      </c>
      <c r="J54" s="255">
        <f t="shared" si="11"/>
        <v>0</v>
      </c>
      <c r="K54" s="215">
        <v>0</v>
      </c>
    </row>
    <row r="55" spans="1:11" ht="12.75">
      <c r="A55" s="288" t="s">
        <v>449</v>
      </c>
      <c r="B55" s="288"/>
      <c r="C55" s="288"/>
      <c r="D55" s="255">
        <f t="shared" si="10"/>
        <v>2220000000</v>
      </c>
      <c r="E55" s="255">
        <f t="shared" si="10"/>
        <v>0</v>
      </c>
      <c r="F55" s="255">
        <f t="shared" si="10"/>
        <v>0</v>
      </c>
      <c r="G55" s="255">
        <f t="shared" si="10"/>
        <v>0</v>
      </c>
      <c r="H55" s="255">
        <f t="shared" si="10"/>
        <v>219864305741</v>
      </c>
      <c r="I55" s="255">
        <f t="shared" si="10"/>
        <v>0</v>
      </c>
      <c r="J55" s="255">
        <f t="shared" si="11"/>
        <v>222084305741</v>
      </c>
      <c r="K55" s="215">
        <v>222084305741</v>
      </c>
    </row>
    <row r="56" spans="1:11" ht="12.75">
      <c r="A56" s="266" t="s">
        <v>429</v>
      </c>
      <c r="B56" s="266"/>
      <c r="C56" s="266"/>
      <c r="D56" s="255"/>
      <c r="E56" s="255"/>
      <c r="F56" s="255"/>
      <c r="G56" s="255"/>
      <c r="H56" s="255"/>
      <c r="I56" s="255"/>
      <c r="J56" s="255"/>
      <c r="K56" s="215"/>
    </row>
    <row r="57" spans="1:11" ht="12.75">
      <c r="A57" s="288" t="s">
        <v>445</v>
      </c>
      <c r="B57" s="288"/>
      <c r="C57" s="288"/>
      <c r="D57" s="255">
        <f aca="true" t="shared" si="12" ref="D57:I64">D13+D35</f>
        <v>629491615</v>
      </c>
      <c r="E57" s="255">
        <f t="shared" si="12"/>
        <v>0</v>
      </c>
      <c r="F57" s="255">
        <f t="shared" si="12"/>
        <v>0</v>
      </c>
      <c r="G57" s="255">
        <f t="shared" si="12"/>
        <v>0</v>
      </c>
      <c r="H57" s="255">
        <f t="shared" si="12"/>
        <v>164731734699</v>
      </c>
      <c r="I57" s="255">
        <f t="shared" si="12"/>
        <v>0</v>
      </c>
      <c r="J57" s="255">
        <f t="shared" si="11"/>
        <v>165361226314</v>
      </c>
      <c r="K57" s="215">
        <v>165361226314</v>
      </c>
    </row>
    <row r="58" spans="1:11" ht="12.75">
      <c r="A58" s="295" t="s">
        <v>450</v>
      </c>
      <c r="B58" s="295"/>
      <c r="C58" s="295"/>
      <c r="D58" s="569">
        <f t="shared" si="12"/>
        <v>44400000</v>
      </c>
      <c r="E58" s="569">
        <f t="shared" si="12"/>
        <v>0</v>
      </c>
      <c r="F58" s="569">
        <f t="shared" si="12"/>
        <v>0</v>
      </c>
      <c r="G58" s="569">
        <f t="shared" si="12"/>
        <v>0</v>
      </c>
      <c r="H58" s="569">
        <f t="shared" si="12"/>
        <v>18216187602</v>
      </c>
      <c r="I58" s="569">
        <f t="shared" si="12"/>
        <v>0</v>
      </c>
      <c r="J58" s="569">
        <f t="shared" si="11"/>
        <v>18260587602</v>
      </c>
      <c r="K58" s="215">
        <v>0</v>
      </c>
    </row>
    <row r="59" spans="1:11" ht="12.75">
      <c r="A59" s="256" t="s">
        <v>424</v>
      </c>
      <c r="B59" s="257"/>
      <c r="C59" s="258"/>
      <c r="D59" s="569">
        <f t="shared" si="12"/>
        <v>0</v>
      </c>
      <c r="E59" s="569">
        <f t="shared" si="12"/>
        <v>0</v>
      </c>
      <c r="F59" s="569">
        <f t="shared" si="12"/>
        <v>0</v>
      </c>
      <c r="G59" s="569">
        <f t="shared" si="12"/>
        <v>0</v>
      </c>
      <c r="H59" s="569">
        <f t="shared" si="12"/>
        <v>0</v>
      </c>
      <c r="I59" s="569">
        <f t="shared" si="12"/>
        <v>0</v>
      </c>
      <c r="J59" s="569">
        <f t="shared" si="11"/>
        <v>0</v>
      </c>
      <c r="K59" s="215">
        <v>0</v>
      </c>
    </row>
    <row r="60" spans="1:11" ht="12.75">
      <c r="A60" s="295" t="s">
        <v>426</v>
      </c>
      <c r="B60" s="295"/>
      <c r="C60" s="295"/>
      <c r="D60" s="569">
        <f t="shared" si="12"/>
        <v>0</v>
      </c>
      <c r="E60" s="569">
        <f t="shared" si="12"/>
        <v>0</v>
      </c>
      <c r="F60" s="569">
        <f t="shared" si="12"/>
        <v>0</v>
      </c>
      <c r="G60" s="569">
        <f t="shared" si="12"/>
        <v>0</v>
      </c>
      <c r="H60" s="569">
        <f t="shared" si="12"/>
        <v>0</v>
      </c>
      <c r="I60" s="569">
        <f t="shared" si="12"/>
        <v>0</v>
      </c>
      <c r="J60" s="569">
        <f t="shared" si="11"/>
        <v>0</v>
      </c>
      <c r="K60" s="215">
        <v>0</v>
      </c>
    </row>
    <row r="61" spans="1:11" ht="12.75">
      <c r="A61" s="295" t="s">
        <v>427</v>
      </c>
      <c r="B61" s="295"/>
      <c r="C61" s="295"/>
      <c r="D61" s="569">
        <f t="shared" si="12"/>
        <v>141365118</v>
      </c>
      <c r="E61" s="569">
        <f t="shared" si="12"/>
        <v>0</v>
      </c>
      <c r="F61" s="569">
        <f t="shared" si="12"/>
        <v>0</v>
      </c>
      <c r="G61" s="569">
        <f t="shared" si="12"/>
        <v>0</v>
      </c>
      <c r="H61" s="569">
        <f t="shared" si="12"/>
        <v>0</v>
      </c>
      <c r="I61" s="569">
        <f t="shared" si="12"/>
        <v>0</v>
      </c>
      <c r="J61" s="569">
        <f t="shared" si="11"/>
        <v>141365118</v>
      </c>
      <c r="K61" s="215">
        <v>0</v>
      </c>
    </row>
    <row r="62" spans="1:11" ht="12.75">
      <c r="A62" s="288" t="s">
        <v>449</v>
      </c>
      <c r="B62" s="288"/>
      <c r="C62" s="288"/>
      <c r="D62" s="255">
        <f t="shared" si="12"/>
        <v>532526497</v>
      </c>
      <c r="E62" s="255">
        <f t="shared" si="12"/>
        <v>0</v>
      </c>
      <c r="F62" s="255">
        <f t="shared" si="12"/>
        <v>0</v>
      </c>
      <c r="G62" s="255">
        <f t="shared" si="12"/>
        <v>0</v>
      </c>
      <c r="H62" s="255">
        <f t="shared" si="12"/>
        <v>182947922301</v>
      </c>
      <c r="I62" s="255">
        <f t="shared" si="12"/>
        <v>0</v>
      </c>
      <c r="J62" s="569">
        <f t="shared" si="11"/>
        <v>183480448798</v>
      </c>
      <c r="K62" s="215">
        <v>165361226314</v>
      </c>
    </row>
    <row r="63" spans="1:11" ht="12.75">
      <c r="A63" s="296" t="s">
        <v>467</v>
      </c>
      <c r="B63" s="297"/>
      <c r="C63" s="298"/>
      <c r="D63" s="255">
        <f t="shared" si="12"/>
        <v>0</v>
      </c>
      <c r="E63" s="255">
        <f t="shared" si="12"/>
        <v>0</v>
      </c>
      <c r="F63" s="255">
        <f t="shared" si="12"/>
        <v>0</v>
      </c>
      <c r="G63" s="255">
        <f t="shared" si="12"/>
        <v>0</v>
      </c>
      <c r="H63" s="255">
        <f t="shared" si="12"/>
        <v>0</v>
      </c>
      <c r="I63" s="255">
        <f t="shared" si="12"/>
        <v>0</v>
      </c>
      <c r="J63" s="255">
        <f t="shared" si="11"/>
        <v>0</v>
      </c>
      <c r="K63" s="215"/>
    </row>
    <row r="64" spans="1:11" ht="12.75">
      <c r="A64" s="288" t="s">
        <v>452</v>
      </c>
      <c r="B64" s="288"/>
      <c r="C64" s="288"/>
      <c r="D64" s="255">
        <f t="shared" si="12"/>
        <v>1590508385</v>
      </c>
      <c r="E64" s="255">
        <f t="shared" si="12"/>
        <v>0</v>
      </c>
      <c r="F64" s="255">
        <f t="shared" si="12"/>
        <v>0</v>
      </c>
      <c r="G64" s="255">
        <f t="shared" si="12"/>
        <v>0</v>
      </c>
      <c r="H64" s="255">
        <f t="shared" si="12"/>
        <v>55132571042</v>
      </c>
      <c r="I64" s="255">
        <f t="shared" si="12"/>
        <v>0</v>
      </c>
      <c r="J64" s="255">
        <f t="shared" si="11"/>
        <v>56723079427</v>
      </c>
      <c r="K64" s="215">
        <v>56723079427</v>
      </c>
    </row>
    <row r="65" spans="1:11" ht="12.75">
      <c r="A65" s="299" t="s">
        <v>453</v>
      </c>
      <c r="B65" s="299"/>
      <c r="C65" s="299"/>
      <c r="D65" s="272">
        <f aca="true" t="shared" si="13" ref="D65:I65">D21+D43</f>
        <v>1687473503</v>
      </c>
      <c r="E65" s="272">
        <f t="shared" si="13"/>
        <v>0</v>
      </c>
      <c r="F65" s="272">
        <f t="shared" si="13"/>
        <v>0</v>
      </c>
      <c r="G65" s="272">
        <f t="shared" si="13"/>
        <v>0</v>
      </c>
      <c r="H65" s="272">
        <f t="shared" si="13"/>
        <v>36916383440</v>
      </c>
      <c r="I65" s="272">
        <f t="shared" si="13"/>
        <v>0</v>
      </c>
      <c r="J65" s="272">
        <f t="shared" si="11"/>
        <v>38603856943</v>
      </c>
      <c r="K65" s="215">
        <v>56723079427</v>
      </c>
    </row>
    <row r="67" spans="4:10" ht="12.75">
      <c r="D67" s="570"/>
      <c r="E67" s="570"/>
      <c r="F67" s="570"/>
      <c r="G67" s="570"/>
      <c r="H67" s="570"/>
      <c r="I67" s="570"/>
      <c r="J67" s="570"/>
    </row>
    <row r="68" spans="4:10" ht="12.75">
      <c r="D68" s="570"/>
      <c r="E68" s="570"/>
      <c r="F68" s="570"/>
      <c r="G68" s="570"/>
      <c r="H68" s="570"/>
      <c r="I68" s="570"/>
      <c r="J68" s="570"/>
    </row>
    <row r="69" ht="12.75">
      <c r="J69" s="570"/>
    </row>
    <row r="70" ht="12.75">
      <c r="J70" s="570"/>
    </row>
  </sheetData>
  <mergeCells count="48">
    <mergeCell ref="A2:C2"/>
    <mergeCell ref="A4:C4"/>
    <mergeCell ref="A5:C5"/>
    <mergeCell ref="A6:C6"/>
    <mergeCell ref="A7:C7"/>
    <mergeCell ref="A8:C8"/>
    <mergeCell ref="A9:C9"/>
    <mergeCell ref="A11:C11"/>
    <mergeCell ref="A12:C12"/>
    <mergeCell ref="A13:C13"/>
    <mergeCell ref="A14:C14"/>
    <mergeCell ref="A16:C16"/>
    <mergeCell ref="A17:C17"/>
    <mergeCell ref="A18:C18"/>
    <mergeCell ref="A20:C20"/>
    <mergeCell ref="A21:C21"/>
    <mergeCell ref="A24:C24"/>
    <mergeCell ref="A26:C26"/>
    <mergeCell ref="A27:C27"/>
    <mergeCell ref="A28:C28"/>
    <mergeCell ref="A29:C29"/>
    <mergeCell ref="A30:C30"/>
    <mergeCell ref="A31:C31"/>
    <mergeCell ref="A33:C33"/>
    <mergeCell ref="A34:C34"/>
    <mergeCell ref="A35:C35"/>
    <mergeCell ref="A36:C36"/>
    <mergeCell ref="A38:C38"/>
    <mergeCell ref="A39:C39"/>
    <mergeCell ref="A40:C40"/>
    <mergeCell ref="A42:C42"/>
    <mergeCell ref="A43:C43"/>
    <mergeCell ref="A46:C46"/>
    <mergeCell ref="A48:C48"/>
    <mergeCell ref="A49:C49"/>
    <mergeCell ref="A50:C50"/>
    <mergeCell ref="A51:C51"/>
    <mergeCell ref="A52:C52"/>
    <mergeCell ref="A53:C53"/>
    <mergeCell ref="A55:C55"/>
    <mergeCell ref="A56:C56"/>
    <mergeCell ref="A57:C57"/>
    <mergeCell ref="A58:C58"/>
    <mergeCell ref="A60:C60"/>
    <mergeCell ref="A61:C61"/>
    <mergeCell ref="A62:C62"/>
    <mergeCell ref="A64:C64"/>
    <mergeCell ref="A65:C65"/>
  </mergeCells>
  <printOptions/>
  <pageMargins left="0.7479166666666667" right="0.7479166666666667" top="0.9840277777777777" bottom="0.9840277777777777"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L69"/>
  <sheetViews>
    <sheetView workbookViewId="0" topLeftCell="A1">
      <selection activeCell="F12" sqref="F12"/>
    </sheetView>
  </sheetViews>
  <sheetFormatPr defaultColWidth="9.00390625" defaultRowHeight="12.75"/>
  <cols>
    <col min="4" max="4" width="15.00390625" style="0" customWidth="1"/>
    <col min="5" max="5" width="12.75390625" style="0" customWidth="1"/>
    <col min="6" max="6" width="13.75390625" style="0" customWidth="1"/>
    <col min="7" max="7" width="12.75390625" style="0" customWidth="1"/>
    <col min="8" max="8" width="13.875" style="0" customWidth="1"/>
    <col min="9" max="9" width="14.00390625" style="0" customWidth="1"/>
    <col min="10" max="10" width="14.875" style="0" customWidth="1"/>
    <col min="11" max="11" width="16.00390625" style="215" customWidth="1"/>
    <col min="12" max="12" width="14.375" style="0" customWidth="1"/>
  </cols>
  <sheetData>
    <row r="1" ht="15">
      <c r="A1" s="531" t="s">
        <v>506</v>
      </c>
    </row>
    <row r="2" spans="1:10" ht="41.25">
      <c r="A2" s="246" t="s">
        <v>413</v>
      </c>
      <c r="B2" s="246"/>
      <c r="C2" s="246"/>
      <c r="D2" s="247" t="s">
        <v>442</v>
      </c>
      <c r="E2" s="247" t="s">
        <v>415</v>
      </c>
      <c r="F2" s="247" t="s">
        <v>416</v>
      </c>
      <c r="G2" s="247" t="s">
        <v>417</v>
      </c>
      <c r="H2" s="247" t="s">
        <v>419</v>
      </c>
      <c r="I2" s="247" t="s">
        <v>418</v>
      </c>
      <c r="J2" s="246" t="s">
        <v>233</v>
      </c>
    </row>
    <row r="3" spans="1:11" s="153" customFormat="1" ht="12.75">
      <c r="A3" s="248" t="s">
        <v>420</v>
      </c>
      <c r="B3" s="249"/>
      <c r="C3" s="250"/>
      <c r="D3" s="251"/>
      <c r="E3" s="251"/>
      <c r="F3" s="251"/>
      <c r="G3" s="251"/>
      <c r="H3" s="251"/>
      <c r="I3" s="251"/>
      <c r="J3" s="251"/>
      <c r="K3" s="215"/>
    </row>
    <row r="4" spans="1:11" s="153" customFormat="1" ht="12.75">
      <c r="A4" s="252" t="s">
        <v>445</v>
      </c>
      <c r="B4" s="253"/>
      <c r="C4" s="254"/>
      <c r="D4" s="255">
        <v>43343015020</v>
      </c>
      <c r="E4" s="255">
        <v>1267084717</v>
      </c>
      <c r="F4" s="255">
        <v>5877137174</v>
      </c>
      <c r="G4" s="255">
        <v>1743986223</v>
      </c>
      <c r="H4" s="255">
        <v>743729211</v>
      </c>
      <c r="I4" s="255">
        <v>0</v>
      </c>
      <c r="J4" s="255">
        <f>SUM(D4:I4)</f>
        <v>52974952345</v>
      </c>
      <c r="K4" s="215"/>
    </row>
    <row r="5" spans="1:11" s="153" customFormat="1" ht="15.75" customHeight="1">
      <c r="A5" s="256" t="s">
        <v>921</v>
      </c>
      <c r="B5" s="257"/>
      <c r="C5" s="258"/>
      <c r="D5" s="265">
        <v>28285675579</v>
      </c>
      <c r="E5" s="265"/>
      <c r="F5" s="265">
        <v>3031719758</v>
      </c>
      <c r="G5" s="265">
        <v>413422762</v>
      </c>
      <c r="H5" s="265"/>
      <c r="I5" s="265"/>
      <c r="J5" s="261">
        <f aca="true" t="shared" si="0" ref="J5:J11">SUM(D5:I5)</f>
        <v>31730818099</v>
      </c>
      <c r="K5" s="215"/>
    </row>
    <row r="6" spans="1:11" s="153" customFormat="1" ht="15.75" customHeight="1">
      <c r="A6" s="256" t="s">
        <v>423</v>
      </c>
      <c r="B6" s="257"/>
      <c r="C6" s="258"/>
      <c r="D6" s="265"/>
      <c r="E6" s="265"/>
      <c r="F6" s="265"/>
      <c r="G6" s="265"/>
      <c r="H6" s="265"/>
      <c r="I6" s="265"/>
      <c r="J6" s="261">
        <f t="shared" si="0"/>
        <v>0</v>
      </c>
      <c r="K6" s="215"/>
    </row>
    <row r="7" spans="1:11" s="153" customFormat="1" ht="15.75" customHeight="1">
      <c r="A7" s="256" t="s">
        <v>424</v>
      </c>
      <c r="B7" s="257"/>
      <c r="C7" s="258"/>
      <c r="D7" s="265"/>
      <c r="E7" s="265"/>
      <c r="F7" s="265"/>
      <c r="G7" s="265"/>
      <c r="H7" s="265"/>
      <c r="I7" s="265"/>
      <c r="J7" s="261">
        <f t="shared" si="0"/>
        <v>0</v>
      </c>
      <c r="K7" s="215"/>
    </row>
    <row r="8" spans="1:11" s="153" customFormat="1" ht="15.75" customHeight="1">
      <c r="A8" s="256" t="s">
        <v>425</v>
      </c>
      <c r="B8" s="257"/>
      <c r="C8" s="258"/>
      <c r="D8" s="262"/>
      <c r="E8" s="262"/>
      <c r="F8" s="262"/>
      <c r="G8" s="262"/>
      <c r="H8" s="262"/>
      <c r="I8" s="262"/>
      <c r="J8" s="261">
        <f t="shared" si="0"/>
        <v>0</v>
      </c>
      <c r="K8" s="215"/>
    </row>
    <row r="9" spans="1:11" s="153" customFormat="1" ht="15.75" customHeight="1">
      <c r="A9" s="256" t="s">
        <v>426</v>
      </c>
      <c r="B9" s="257"/>
      <c r="C9" s="258"/>
      <c r="D9" s="262"/>
      <c r="E9" s="262">
        <v>397492680</v>
      </c>
      <c r="F9" s="262">
        <v>1139762000</v>
      </c>
      <c r="G9" s="262">
        <v>364589141</v>
      </c>
      <c r="H9" s="262"/>
      <c r="I9" s="262"/>
      <c r="J9" s="261">
        <f t="shared" si="0"/>
        <v>1901843821</v>
      </c>
      <c r="K9" s="215"/>
    </row>
    <row r="10" spans="1:11" s="153" customFormat="1" ht="15.75" customHeight="1">
      <c r="A10" s="256" t="s">
        <v>427</v>
      </c>
      <c r="B10" s="257"/>
      <c r="C10" s="258"/>
      <c r="D10" s="262">
        <v>1149684781</v>
      </c>
      <c r="E10" s="262"/>
      <c r="F10" s="262"/>
      <c r="G10" s="262"/>
      <c r="H10" s="262"/>
      <c r="I10" s="262"/>
      <c r="J10" s="261">
        <f t="shared" si="0"/>
        <v>1149684781</v>
      </c>
      <c r="K10" s="215"/>
    </row>
    <row r="11" spans="1:11" s="153" customFormat="1" ht="12.75">
      <c r="A11" s="252" t="s">
        <v>449</v>
      </c>
      <c r="B11" s="253"/>
      <c r="C11" s="254"/>
      <c r="D11" s="263">
        <f aca="true" t="shared" si="1" ref="D11:I11">D4+D5+D6+D7-D8-D9-D10</f>
        <v>70479005818</v>
      </c>
      <c r="E11" s="263">
        <f>E4+E5+E6+E7-E8-E9-E10</f>
        <v>869592037</v>
      </c>
      <c r="F11" s="263">
        <f t="shared" si="1"/>
        <v>7769094932</v>
      </c>
      <c r="G11" s="263">
        <f t="shared" si="1"/>
        <v>1792819844</v>
      </c>
      <c r="H11" s="263">
        <f t="shared" si="1"/>
        <v>743729211</v>
      </c>
      <c r="I11" s="263">
        <f t="shared" si="1"/>
        <v>0</v>
      </c>
      <c r="J11" s="255">
        <f t="shared" si="0"/>
        <v>81654241842</v>
      </c>
      <c r="K11" s="215"/>
    </row>
    <row r="12" spans="1:11" s="153" customFormat="1" ht="12.75">
      <c r="A12" s="264" t="s">
        <v>429</v>
      </c>
      <c r="B12" s="253"/>
      <c r="C12" s="254"/>
      <c r="D12" s="263"/>
      <c r="E12" s="263"/>
      <c r="F12" s="263"/>
      <c r="G12" s="263"/>
      <c r="H12" s="263"/>
      <c r="I12" s="263"/>
      <c r="J12" s="263"/>
      <c r="K12" s="215"/>
    </row>
    <row r="13" spans="1:11" s="153" customFormat="1" ht="12.75">
      <c r="A13" s="252" t="s">
        <v>445</v>
      </c>
      <c r="B13" s="253"/>
      <c r="C13" s="254"/>
      <c r="D13" s="255">
        <v>24962387315</v>
      </c>
      <c r="E13" s="255">
        <v>858288432</v>
      </c>
      <c r="F13" s="255">
        <v>3558231285</v>
      </c>
      <c r="G13" s="255">
        <v>1023049936</v>
      </c>
      <c r="H13" s="255">
        <v>743729211</v>
      </c>
      <c r="I13" s="255">
        <v>0</v>
      </c>
      <c r="J13" s="255">
        <f>SUM(D13:I13)</f>
        <v>31145686179</v>
      </c>
      <c r="K13" s="215"/>
    </row>
    <row r="14" spans="1:11" s="153" customFormat="1" ht="12.75">
      <c r="A14" s="256" t="s">
        <v>450</v>
      </c>
      <c r="B14" s="257"/>
      <c r="C14" s="258"/>
      <c r="D14" s="265">
        <v>2824469334</v>
      </c>
      <c r="E14" s="265">
        <v>57790400</v>
      </c>
      <c r="F14" s="265">
        <v>797655108</v>
      </c>
      <c r="G14" s="265">
        <v>314708409.9569892</v>
      </c>
      <c r="H14" s="265"/>
      <c r="I14" s="265"/>
      <c r="J14" s="261">
        <f aca="true" t="shared" si="2" ref="J14:J20">SUM(D14:I14)</f>
        <v>3994623251.9569893</v>
      </c>
      <c r="K14" s="215"/>
    </row>
    <row r="15" spans="1:11" s="153" customFormat="1" ht="12.75">
      <c r="A15" s="256" t="s">
        <v>424</v>
      </c>
      <c r="B15" s="257"/>
      <c r="C15" s="258"/>
      <c r="D15" s="265"/>
      <c r="E15" s="265"/>
      <c r="F15" s="265"/>
      <c r="G15" s="265"/>
      <c r="H15" s="265"/>
      <c r="I15" s="265"/>
      <c r="J15" s="261">
        <f t="shared" si="2"/>
        <v>0</v>
      </c>
      <c r="K15" s="215"/>
    </row>
    <row r="16" spans="1:11" s="153" customFormat="1" ht="12.75">
      <c r="A16" s="256" t="s">
        <v>431</v>
      </c>
      <c r="B16" s="257"/>
      <c r="C16" s="258"/>
      <c r="D16" s="262"/>
      <c r="E16" s="262"/>
      <c r="F16" s="262"/>
      <c r="G16" s="262"/>
      <c r="H16" s="262"/>
      <c r="I16" s="262"/>
      <c r="J16" s="261">
        <f t="shared" si="2"/>
        <v>0</v>
      </c>
      <c r="K16" s="215"/>
    </row>
    <row r="17" spans="1:11" s="153" customFormat="1" ht="12.75">
      <c r="A17" s="256" t="s">
        <v>426</v>
      </c>
      <c r="B17" s="257"/>
      <c r="C17" s="258"/>
      <c r="D17" s="262"/>
      <c r="E17" s="262">
        <v>397492680</v>
      </c>
      <c r="F17" s="262">
        <v>1139762000</v>
      </c>
      <c r="G17" s="262">
        <v>313268216.2</v>
      </c>
      <c r="H17" s="262"/>
      <c r="I17" s="262"/>
      <c r="J17" s="261">
        <f t="shared" si="2"/>
        <v>1850522896.2</v>
      </c>
      <c r="K17" s="215"/>
    </row>
    <row r="18" spans="1:11" s="153" customFormat="1" ht="12.75">
      <c r="A18" s="256" t="s">
        <v>427</v>
      </c>
      <c r="B18" s="257"/>
      <c r="C18" s="258"/>
      <c r="D18" s="262">
        <v>379746248</v>
      </c>
      <c r="E18" s="262"/>
      <c r="F18" s="262">
        <v>36778854</v>
      </c>
      <c r="G18" s="262"/>
      <c r="H18" s="262"/>
      <c r="I18" s="262"/>
      <c r="J18" s="261">
        <f t="shared" si="2"/>
        <v>416525102</v>
      </c>
      <c r="K18" s="215"/>
    </row>
    <row r="19" spans="1:11" s="153" customFormat="1" ht="12.75">
      <c r="A19" s="252" t="s">
        <v>449</v>
      </c>
      <c r="B19" s="253"/>
      <c r="C19" s="254"/>
      <c r="D19" s="263">
        <f aca="true" t="shared" si="3" ref="D19:I19">D13+D14+D15-D16-D17-D18</f>
        <v>27407110401</v>
      </c>
      <c r="E19" s="263">
        <f t="shared" si="3"/>
        <v>518586152</v>
      </c>
      <c r="F19" s="263">
        <f t="shared" si="3"/>
        <v>3179345539</v>
      </c>
      <c r="G19" s="263">
        <f t="shared" si="3"/>
        <v>1024490129.7569892</v>
      </c>
      <c r="H19" s="263">
        <f t="shared" si="3"/>
        <v>743729211</v>
      </c>
      <c r="I19" s="263">
        <f t="shared" si="3"/>
        <v>0</v>
      </c>
      <c r="J19" s="255">
        <f>SUM(D19:I19)</f>
        <v>32873261432.75699</v>
      </c>
      <c r="K19" s="215"/>
    </row>
    <row r="20" spans="1:11" s="153" customFormat="1" ht="18" customHeight="1">
      <c r="A20" s="266" t="s">
        <v>432</v>
      </c>
      <c r="B20" s="267"/>
      <c r="C20" s="267"/>
      <c r="D20" s="263"/>
      <c r="E20" s="263"/>
      <c r="F20" s="263"/>
      <c r="G20" s="263"/>
      <c r="H20" s="263"/>
      <c r="I20" s="263"/>
      <c r="J20" s="255">
        <f t="shared" si="2"/>
        <v>0</v>
      </c>
      <c r="K20" s="215"/>
    </row>
    <row r="21" spans="1:11" s="153" customFormat="1" ht="17.25" customHeight="1">
      <c r="A21" s="252" t="s">
        <v>452</v>
      </c>
      <c r="B21" s="253"/>
      <c r="C21" s="254"/>
      <c r="D21" s="263">
        <v>18380627705</v>
      </c>
      <c r="E21" s="263">
        <v>408796285</v>
      </c>
      <c r="F21" s="263">
        <v>2318905889</v>
      </c>
      <c r="G21" s="263">
        <v>720936287</v>
      </c>
      <c r="H21" s="263">
        <v>0</v>
      </c>
      <c r="I21" s="263">
        <v>0</v>
      </c>
      <c r="J21" s="255">
        <f>SUM(D21:I21)</f>
        <v>21829266166</v>
      </c>
      <c r="K21" s="215"/>
    </row>
    <row r="22" spans="1:11" s="153" customFormat="1" ht="17.25" customHeight="1">
      <c r="A22" s="268" t="s">
        <v>453</v>
      </c>
      <c r="B22" s="269"/>
      <c r="C22" s="270"/>
      <c r="D22" s="271">
        <f aca="true" t="shared" si="4" ref="D22:I22">D11-D19</f>
        <v>43071895417</v>
      </c>
      <c r="E22" s="271">
        <f t="shared" si="4"/>
        <v>351005885</v>
      </c>
      <c r="F22" s="271">
        <f t="shared" si="4"/>
        <v>4589749393</v>
      </c>
      <c r="G22" s="271">
        <f t="shared" si="4"/>
        <v>768329714.2430108</v>
      </c>
      <c r="H22" s="271">
        <f t="shared" si="4"/>
        <v>0</v>
      </c>
      <c r="I22" s="271">
        <f t="shared" si="4"/>
        <v>0</v>
      </c>
      <c r="J22" s="272">
        <f>SUM(D22:I22)</f>
        <v>48780980409.24301</v>
      </c>
      <c r="K22" s="215"/>
    </row>
    <row r="23" spans="1:11" s="153" customFormat="1" ht="17.25" customHeight="1">
      <c r="A23" s="567"/>
      <c r="B23" s="567"/>
      <c r="C23" s="567"/>
      <c r="D23" s="568"/>
      <c r="E23" s="568"/>
      <c r="F23" s="568"/>
      <c r="G23" s="568"/>
      <c r="H23" s="568"/>
      <c r="I23" s="568"/>
      <c r="J23" s="568"/>
      <c r="K23" s="215"/>
    </row>
    <row r="24" ht="12.75">
      <c r="A24" s="428" t="s">
        <v>232</v>
      </c>
    </row>
    <row r="25" spans="1:10" ht="41.25">
      <c r="A25" s="246" t="s">
        <v>413</v>
      </c>
      <c r="B25" s="246"/>
      <c r="C25" s="246"/>
      <c r="D25" s="247" t="s">
        <v>442</v>
      </c>
      <c r="E25" s="247" t="s">
        <v>415</v>
      </c>
      <c r="F25" s="247" t="s">
        <v>416</v>
      </c>
      <c r="G25" s="247" t="s">
        <v>417</v>
      </c>
      <c r="H25" s="247" t="s">
        <v>419</v>
      </c>
      <c r="I25" s="247" t="s">
        <v>418</v>
      </c>
      <c r="J25" s="246" t="s">
        <v>233</v>
      </c>
    </row>
    <row r="26" spans="1:10" ht="12.75">
      <c r="A26" s="248" t="s">
        <v>420</v>
      </c>
      <c r="B26" s="249"/>
      <c r="C26" s="250"/>
      <c r="D26" s="251"/>
      <c r="E26" s="251"/>
      <c r="F26" s="251"/>
      <c r="G26" s="251"/>
      <c r="H26" s="251"/>
      <c r="I26" s="251"/>
      <c r="J26" s="251"/>
    </row>
    <row r="27" spans="1:10" ht="12.75">
      <c r="A27" s="252" t="s">
        <v>445</v>
      </c>
      <c r="B27" s="253"/>
      <c r="C27" s="254"/>
      <c r="D27" s="255">
        <v>40292572872</v>
      </c>
      <c r="E27" s="255">
        <v>46821045</v>
      </c>
      <c r="F27" s="255">
        <v>6119223220</v>
      </c>
      <c r="G27" s="255">
        <v>883249185</v>
      </c>
      <c r="H27" s="255">
        <v>54581280726</v>
      </c>
      <c r="I27" s="255">
        <v>600299434</v>
      </c>
      <c r="J27" s="255">
        <f>SUM(D27:I27)</f>
        <v>102523446482</v>
      </c>
    </row>
    <row r="28" spans="1:10" ht="12.75">
      <c r="A28" s="256" t="s">
        <v>921</v>
      </c>
      <c r="B28" s="257"/>
      <c r="C28" s="258"/>
      <c r="D28" s="265">
        <v>49500000</v>
      </c>
      <c r="E28" s="265"/>
      <c r="F28" s="265"/>
      <c r="G28" s="265">
        <v>316493771</v>
      </c>
      <c r="H28" s="265"/>
      <c r="I28" s="265"/>
      <c r="J28" s="261">
        <f aca="true" t="shared" si="5" ref="J28:J33">SUM(D28:I28)</f>
        <v>365993771</v>
      </c>
    </row>
    <row r="29" spans="1:10" ht="12.75">
      <c r="A29" s="256" t="s">
        <v>423</v>
      </c>
      <c r="B29" s="257"/>
      <c r="C29" s="258"/>
      <c r="D29" s="265">
        <v>22803883017</v>
      </c>
      <c r="E29" s="265"/>
      <c r="F29" s="265"/>
      <c r="G29" s="265"/>
      <c r="H29" s="265">
        <v>21810988116</v>
      </c>
      <c r="I29" s="265">
        <v>1916149657</v>
      </c>
      <c r="J29" s="261">
        <f t="shared" si="5"/>
        <v>46531020790</v>
      </c>
    </row>
    <row r="30" spans="1:10" ht="12.75">
      <c r="A30" s="256" t="s">
        <v>424</v>
      </c>
      <c r="B30" s="257"/>
      <c r="C30" s="258"/>
      <c r="D30" s="265"/>
      <c r="E30" s="265"/>
      <c r="F30" s="265"/>
      <c r="G30" s="265"/>
      <c r="H30" s="265"/>
      <c r="I30" s="265"/>
      <c r="J30" s="261">
        <f t="shared" si="5"/>
        <v>0</v>
      </c>
    </row>
    <row r="31" spans="1:10" ht="12.75">
      <c r="A31" s="256" t="s">
        <v>425</v>
      </c>
      <c r="B31" s="257"/>
      <c r="C31" s="258"/>
      <c r="D31" s="262"/>
      <c r="E31" s="262"/>
      <c r="F31" s="262"/>
      <c r="G31" s="262"/>
      <c r="H31" s="262"/>
      <c r="I31" s="262"/>
      <c r="J31" s="261">
        <f t="shared" si="5"/>
        <v>0</v>
      </c>
    </row>
    <row r="32" spans="1:10" ht="12.75">
      <c r="A32" s="256" t="s">
        <v>426</v>
      </c>
      <c r="B32" s="257"/>
      <c r="C32" s="258"/>
      <c r="D32" s="262">
        <v>19009080</v>
      </c>
      <c r="E32" s="262">
        <v>0</v>
      </c>
      <c r="F32" s="262">
        <v>109000000</v>
      </c>
      <c r="G32" s="262">
        <v>227385427</v>
      </c>
      <c r="H32" s="262"/>
      <c r="I32" s="262"/>
      <c r="J32" s="261">
        <f t="shared" si="5"/>
        <v>355394507</v>
      </c>
    </row>
    <row r="33" spans="1:10" ht="12.75">
      <c r="A33" s="256" t="s">
        <v>427</v>
      </c>
      <c r="B33" s="257"/>
      <c r="C33" s="258"/>
      <c r="D33" s="262">
        <v>0</v>
      </c>
      <c r="E33" s="262"/>
      <c r="F33" s="262"/>
      <c r="G33" s="262"/>
      <c r="H33" s="262"/>
      <c r="I33" s="262"/>
      <c r="J33" s="261">
        <f t="shared" si="5"/>
        <v>0</v>
      </c>
    </row>
    <row r="34" spans="1:10" ht="12.75">
      <c r="A34" s="252" t="s">
        <v>449</v>
      </c>
      <c r="B34" s="253"/>
      <c r="C34" s="254"/>
      <c r="D34" s="263">
        <f aca="true" t="shared" si="6" ref="D34:I34">D27+D28+D29+D30-D31-D32-D33</f>
        <v>63126946809</v>
      </c>
      <c r="E34" s="263">
        <f t="shared" si="6"/>
        <v>46821045</v>
      </c>
      <c r="F34" s="263">
        <f t="shared" si="6"/>
        <v>6010223220</v>
      </c>
      <c r="G34" s="263">
        <f t="shared" si="6"/>
        <v>972357529</v>
      </c>
      <c r="H34" s="263">
        <f t="shared" si="6"/>
        <v>76392268842</v>
      </c>
      <c r="I34" s="263">
        <f t="shared" si="6"/>
        <v>2516449091</v>
      </c>
      <c r="J34" s="255">
        <f>SUM(D34:I34)</f>
        <v>149065066536</v>
      </c>
    </row>
    <row r="35" spans="1:10" ht="12.75">
      <c r="A35" s="264" t="s">
        <v>429</v>
      </c>
      <c r="B35" s="253"/>
      <c r="C35" s="254"/>
      <c r="D35" s="263"/>
      <c r="E35" s="263"/>
      <c r="F35" s="263"/>
      <c r="G35" s="263"/>
      <c r="H35" s="263"/>
      <c r="I35" s="263"/>
      <c r="J35" s="263"/>
    </row>
    <row r="36" spans="1:10" ht="12.75">
      <c r="A36" s="252" t="s">
        <v>445</v>
      </c>
      <c r="B36" s="253"/>
      <c r="C36" s="254"/>
      <c r="D36" s="255">
        <v>2701299323</v>
      </c>
      <c r="E36" s="255">
        <v>22295733</v>
      </c>
      <c r="F36" s="255">
        <v>3755196037</v>
      </c>
      <c r="G36" s="255">
        <v>733622958</v>
      </c>
      <c r="H36" s="255">
        <v>20377083912</v>
      </c>
      <c r="I36" s="255">
        <v>328332823</v>
      </c>
      <c r="J36" s="255">
        <f aca="true" t="shared" si="7" ref="J36:J42">SUM(D36:I36)</f>
        <v>27917830786</v>
      </c>
    </row>
    <row r="37" spans="1:10" ht="12.75">
      <c r="A37" s="256" t="s">
        <v>450</v>
      </c>
      <c r="B37" s="257"/>
      <c r="C37" s="258"/>
      <c r="D37" s="265">
        <v>7610761993</v>
      </c>
      <c r="E37" s="265">
        <v>6688718</v>
      </c>
      <c r="F37" s="265">
        <v>668931910</v>
      </c>
      <c r="G37" s="265">
        <v>66943643</v>
      </c>
      <c r="H37" s="265">
        <v>11455121788</v>
      </c>
      <c r="I37" s="265">
        <v>368850965</v>
      </c>
      <c r="J37" s="261">
        <f t="shared" si="7"/>
        <v>20177299017</v>
      </c>
    </row>
    <row r="38" spans="1:10" ht="12.75">
      <c r="A38" s="256" t="s">
        <v>424</v>
      </c>
      <c r="B38" s="257"/>
      <c r="C38" s="258"/>
      <c r="D38" s="265"/>
      <c r="E38" s="265"/>
      <c r="F38" s="265"/>
      <c r="G38" s="265"/>
      <c r="H38" s="265"/>
      <c r="I38" s="265"/>
      <c r="J38" s="261">
        <f t="shared" si="7"/>
        <v>0</v>
      </c>
    </row>
    <row r="39" spans="1:10" ht="12.75">
      <c r="A39" s="256" t="s">
        <v>431</v>
      </c>
      <c r="B39" s="257"/>
      <c r="C39" s="258"/>
      <c r="D39" s="262"/>
      <c r="E39" s="262"/>
      <c r="F39" s="262"/>
      <c r="G39" s="262"/>
      <c r="H39" s="262"/>
      <c r="I39" s="262"/>
      <c r="J39" s="261">
        <f t="shared" si="7"/>
        <v>0</v>
      </c>
    </row>
    <row r="40" spans="1:10" ht="12.75">
      <c r="A40" s="256" t="s">
        <v>426</v>
      </c>
      <c r="B40" s="257"/>
      <c r="C40" s="258"/>
      <c r="D40" s="262">
        <v>2428938</v>
      </c>
      <c r="E40" s="262">
        <v>0</v>
      </c>
      <c r="F40" s="262">
        <v>109000000</v>
      </c>
      <c r="G40" s="262">
        <v>227385427</v>
      </c>
      <c r="H40" s="262"/>
      <c r="I40" s="262"/>
      <c r="J40" s="261">
        <f t="shared" si="7"/>
        <v>338814365</v>
      </c>
    </row>
    <row r="41" spans="1:10" ht="12.75">
      <c r="A41" s="256" t="s">
        <v>427</v>
      </c>
      <c r="B41" s="257"/>
      <c r="C41" s="258"/>
      <c r="D41" s="262"/>
      <c r="E41" s="262"/>
      <c r="F41" s="262"/>
      <c r="G41" s="262"/>
      <c r="H41" s="262"/>
      <c r="I41" s="262"/>
      <c r="J41" s="261">
        <f t="shared" si="7"/>
        <v>0</v>
      </c>
    </row>
    <row r="42" spans="1:10" ht="12.75">
      <c r="A42" s="252" t="s">
        <v>449</v>
      </c>
      <c r="B42" s="253"/>
      <c r="C42" s="254"/>
      <c r="D42" s="263">
        <f aca="true" t="shared" si="8" ref="D42:I42">D36+D37+D38-D39-D40-D41</f>
        <v>10309632378</v>
      </c>
      <c r="E42" s="263">
        <f t="shared" si="8"/>
        <v>28984451</v>
      </c>
      <c r="F42" s="263">
        <f t="shared" si="8"/>
        <v>4315127947</v>
      </c>
      <c r="G42" s="263">
        <f t="shared" si="8"/>
        <v>573181174</v>
      </c>
      <c r="H42" s="263">
        <f t="shared" si="8"/>
        <v>31832205700</v>
      </c>
      <c r="I42" s="263">
        <f t="shared" si="8"/>
        <v>697183788</v>
      </c>
      <c r="J42" s="255">
        <f t="shared" si="7"/>
        <v>47756315438</v>
      </c>
    </row>
    <row r="43" spans="1:10" ht="12.75">
      <c r="A43" s="266" t="s">
        <v>432</v>
      </c>
      <c r="B43" s="267"/>
      <c r="C43" s="267"/>
      <c r="D43" s="263"/>
      <c r="E43" s="263"/>
      <c r="F43" s="263"/>
      <c r="G43" s="263"/>
      <c r="H43" s="263"/>
      <c r="I43" s="263"/>
      <c r="J43" s="263"/>
    </row>
    <row r="44" spans="1:10" ht="12.75">
      <c r="A44" s="252" t="s">
        <v>452</v>
      </c>
      <c r="B44" s="253"/>
      <c r="C44" s="254"/>
      <c r="D44" s="263">
        <v>37591273549</v>
      </c>
      <c r="E44" s="263">
        <v>24525312</v>
      </c>
      <c r="F44" s="263">
        <v>2364027183</v>
      </c>
      <c r="G44" s="263">
        <v>149626227</v>
      </c>
      <c r="H44" s="263">
        <v>34204196814</v>
      </c>
      <c r="I44" s="263">
        <v>271966611</v>
      </c>
      <c r="J44" s="255">
        <f>SUM(D44:I44)</f>
        <v>74605615696</v>
      </c>
    </row>
    <row r="45" spans="1:10" ht="12.75">
      <c r="A45" s="268" t="s">
        <v>453</v>
      </c>
      <c r="B45" s="269"/>
      <c r="C45" s="270"/>
      <c r="D45" s="271">
        <f aca="true" t="shared" si="9" ref="D45:I45">D34-D42</f>
        <v>52817314431</v>
      </c>
      <c r="E45" s="271">
        <f t="shared" si="9"/>
        <v>17836594</v>
      </c>
      <c r="F45" s="271">
        <f t="shared" si="9"/>
        <v>1695095273</v>
      </c>
      <c r="G45" s="271">
        <f t="shared" si="9"/>
        <v>399176355</v>
      </c>
      <c r="H45" s="271">
        <f t="shared" si="9"/>
        <v>44560063142</v>
      </c>
      <c r="I45" s="271">
        <f t="shared" si="9"/>
        <v>1819265303</v>
      </c>
      <c r="J45" s="272">
        <f>SUM(D45:I45)</f>
        <v>101308751098</v>
      </c>
    </row>
    <row r="47" spans="1:10" ht="12.75">
      <c r="A47" s="428" t="s">
        <v>233</v>
      </c>
      <c r="J47" s="570"/>
    </row>
    <row r="48" spans="1:10" ht="41.25">
      <c r="A48" s="246" t="s">
        <v>413</v>
      </c>
      <c r="B48" s="246"/>
      <c r="C48" s="246"/>
      <c r="D48" s="247" t="s">
        <v>442</v>
      </c>
      <c r="E48" s="247" t="s">
        <v>415</v>
      </c>
      <c r="F48" s="247" t="s">
        <v>416</v>
      </c>
      <c r="G48" s="247" t="s">
        <v>417</v>
      </c>
      <c r="H48" s="247" t="s">
        <v>419</v>
      </c>
      <c r="I48" s="247" t="s">
        <v>418</v>
      </c>
      <c r="J48" s="246" t="s">
        <v>233</v>
      </c>
    </row>
    <row r="49" spans="1:10" ht="12.75">
      <c r="A49" s="248" t="s">
        <v>420</v>
      </c>
      <c r="B49" s="249"/>
      <c r="C49" s="250"/>
      <c r="D49" s="251"/>
      <c r="E49" s="251"/>
      <c r="F49" s="251"/>
      <c r="G49" s="251"/>
      <c r="H49" s="251"/>
      <c r="I49" s="251"/>
      <c r="J49" s="251"/>
    </row>
    <row r="50" spans="1:12" ht="12.75">
      <c r="A50" s="252" t="s">
        <v>445</v>
      </c>
      <c r="B50" s="253"/>
      <c r="C50" s="254"/>
      <c r="D50" s="255">
        <f aca="true" t="shared" si="10" ref="D50:J50">D27+D4</f>
        <v>83635587892</v>
      </c>
      <c r="E50" s="255">
        <f t="shared" si="10"/>
        <v>1313905762</v>
      </c>
      <c r="F50" s="255">
        <f t="shared" si="10"/>
        <v>11996360394</v>
      </c>
      <c r="G50" s="255">
        <f t="shared" si="10"/>
        <v>2627235408</v>
      </c>
      <c r="H50" s="255">
        <f t="shared" si="10"/>
        <v>55325009937</v>
      </c>
      <c r="I50" s="255">
        <f t="shared" si="10"/>
        <v>600299434</v>
      </c>
      <c r="J50" s="255">
        <f t="shared" si="10"/>
        <v>155498398827</v>
      </c>
      <c r="K50" s="215">
        <f>SUM(D50:I50)</f>
        <v>155498398827</v>
      </c>
      <c r="L50" s="570">
        <f>J50-K50</f>
        <v>0</v>
      </c>
    </row>
    <row r="51" spans="1:12" ht="12.75">
      <c r="A51" s="256" t="s">
        <v>921</v>
      </c>
      <c r="B51" s="257"/>
      <c r="C51" s="258"/>
      <c r="D51" s="569">
        <f aca="true" t="shared" si="11" ref="D51:D56">D28+D5</f>
        <v>28335175579</v>
      </c>
      <c r="E51" s="569">
        <f aca="true" t="shared" si="12" ref="E51:H56">E28+E5</f>
        <v>0</v>
      </c>
      <c r="F51" s="569">
        <f t="shared" si="12"/>
        <v>3031719758</v>
      </c>
      <c r="G51" s="569">
        <f t="shared" si="12"/>
        <v>729916533</v>
      </c>
      <c r="H51" s="569">
        <f t="shared" si="12"/>
        <v>0</v>
      </c>
      <c r="I51" s="569">
        <f aca="true" t="shared" si="13" ref="I51:J56">I28+I5</f>
        <v>0</v>
      </c>
      <c r="J51" s="255">
        <f t="shared" si="13"/>
        <v>32096811870</v>
      </c>
      <c r="K51" s="215">
        <f aca="true" t="shared" si="14" ref="K51:K68">SUM(D51:I51)</f>
        <v>32096811870</v>
      </c>
      <c r="L51" s="570">
        <f aca="true" t="shared" si="15" ref="L51:L67">J51-K51</f>
        <v>0</v>
      </c>
    </row>
    <row r="52" spans="1:12" ht="12.75">
      <c r="A52" s="256" t="s">
        <v>423</v>
      </c>
      <c r="B52" s="257"/>
      <c r="C52" s="258"/>
      <c r="D52" s="569">
        <f t="shared" si="11"/>
        <v>22803883017</v>
      </c>
      <c r="E52" s="569">
        <f t="shared" si="12"/>
        <v>0</v>
      </c>
      <c r="F52" s="569">
        <f t="shared" si="12"/>
        <v>0</v>
      </c>
      <c r="G52" s="569">
        <f t="shared" si="12"/>
        <v>0</v>
      </c>
      <c r="H52" s="569">
        <f t="shared" si="12"/>
        <v>21810988116</v>
      </c>
      <c r="I52" s="569">
        <f t="shared" si="13"/>
        <v>1916149657</v>
      </c>
      <c r="J52" s="255">
        <f t="shared" si="13"/>
        <v>46531020790</v>
      </c>
      <c r="K52" s="215">
        <f t="shared" si="14"/>
        <v>46531020790</v>
      </c>
      <c r="L52" s="570">
        <f t="shared" si="15"/>
        <v>0</v>
      </c>
    </row>
    <row r="53" spans="1:12" ht="12.75">
      <c r="A53" s="256" t="s">
        <v>424</v>
      </c>
      <c r="B53" s="257"/>
      <c r="C53" s="258"/>
      <c r="D53" s="569">
        <f t="shared" si="11"/>
        <v>0</v>
      </c>
      <c r="E53" s="569">
        <f t="shared" si="12"/>
        <v>0</v>
      </c>
      <c r="F53" s="569">
        <f t="shared" si="12"/>
        <v>0</v>
      </c>
      <c r="G53" s="569">
        <f t="shared" si="12"/>
        <v>0</v>
      </c>
      <c r="H53" s="569">
        <f t="shared" si="12"/>
        <v>0</v>
      </c>
      <c r="I53" s="569">
        <f t="shared" si="13"/>
        <v>0</v>
      </c>
      <c r="J53" s="255">
        <f t="shared" si="13"/>
        <v>0</v>
      </c>
      <c r="K53" s="215">
        <f t="shared" si="14"/>
        <v>0</v>
      </c>
      <c r="L53" s="570">
        <f t="shared" si="15"/>
        <v>0</v>
      </c>
    </row>
    <row r="54" spans="1:12" ht="12.75">
      <c r="A54" s="256" t="s">
        <v>425</v>
      </c>
      <c r="B54" s="257"/>
      <c r="C54" s="258"/>
      <c r="D54" s="569">
        <f t="shared" si="11"/>
        <v>0</v>
      </c>
      <c r="E54" s="569">
        <f t="shared" si="12"/>
        <v>0</v>
      </c>
      <c r="F54" s="569">
        <f t="shared" si="12"/>
        <v>0</v>
      </c>
      <c r="G54" s="569">
        <f t="shared" si="12"/>
        <v>0</v>
      </c>
      <c r="H54" s="569">
        <f t="shared" si="12"/>
        <v>0</v>
      </c>
      <c r="I54" s="569">
        <f t="shared" si="13"/>
        <v>0</v>
      </c>
      <c r="J54" s="255">
        <f t="shared" si="13"/>
        <v>0</v>
      </c>
      <c r="K54" s="215">
        <f t="shared" si="14"/>
        <v>0</v>
      </c>
      <c r="L54" s="570">
        <f t="shared" si="15"/>
        <v>0</v>
      </c>
    </row>
    <row r="55" spans="1:12" ht="12.75">
      <c r="A55" s="256" t="s">
        <v>426</v>
      </c>
      <c r="B55" s="257"/>
      <c r="C55" s="258"/>
      <c r="D55" s="569">
        <f t="shared" si="11"/>
        <v>19009080</v>
      </c>
      <c r="E55" s="569">
        <f t="shared" si="12"/>
        <v>397492680</v>
      </c>
      <c r="F55" s="569">
        <f t="shared" si="12"/>
        <v>1248762000</v>
      </c>
      <c r="G55" s="569">
        <f t="shared" si="12"/>
        <v>591974568</v>
      </c>
      <c r="H55" s="569">
        <f t="shared" si="12"/>
        <v>0</v>
      </c>
      <c r="I55" s="569">
        <f t="shared" si="13"/>
        <v>0</v>
      </c>
      <c r="J55" s="255">
        <f t="shared" si="13"/>
        <v>2257238328</v>
      </c>
      <c r="K55" s="215">
        <f t="shared" si="14"/>
        <v>2257238328</v>
      </c>
      <c r="L55" s="570">
        <f t="shared" si="15"/>
        <v>0</v>
      </c>
    </row>
    <row r="56" spans="1:12" ht="12.75">
      <c r="A56" s="256" t="s">
        <v>427</v>
      </c>
      <c r="B56" s="257"/>
      <c r="C56" s="258"/>
      <c r="D56" s="569">
        <f t="shared" si="11"/>
        <v>1149684781</v>
      </c>
      <c r="E56" s="569">
        <f t="shared" si="12"/>
        <v>0</v>
      </c>
      <c r="F56" s="569">
        <f t="shared" si="12"/>
        <v>0</v>
      </c>
      <c r="G56" s="569">
        <f t="shared" si="12"/>
        <v>0</v>
      </c>
      <c r="H56" s="569">
        <f t="shared" si="12"/>
        <v>0</v>
      </c>
      <c r="I56" s="569">
        <f t="shared" si="13"/>
        <v>0</v>
      </c>
      <c r="J56" s="255">
        <f t="shared" si="13"/>
        <v>1149684781</v>
      </c>
      <c r="K56" s="215">
        <f t="shared" si="14"/>
        <v>1149684781</v>
      </c>
      <c r="L56" s="570">
        <f t="shared" si="15"/>
        <v>0</v>
      </c>
    </row>
    <row r="57" spans="1:12" ht="12.75">
      <c r="A57" s="252" t="s">
        <v>449</v>
      </c>
      <c r="B57" s="253"/>
      <c r="C57" s="254"/>
      <c r="D57" s="263">
        <f aca="true" t="shared" si="16" ref="D57:I57">D50+D51+D52+D53-D54-D55-D56</f>
        <v>133605952627</v>
      </c>
      <c r="E57" s="263">
        <f t="shared" si="16"/>
        <v>916413082</v>
      </c>
      <c r="F57" s="263">
        <f t="shared" si="16"/>
        <v>13779318152</v>
      </c>
      <c r="G57" s="263">
        <f t="shared" si="16"/>
        <v>2765177373</v>
      </c>
      <c r="H57" s="263">
        <f t="shared" si="16"/>
        <v>77135998053</v>
      </c>
      <c r="I57" s="263">
        <f t="shared" si="16"/>
        <v>2516449091</v>
      </c>
      <c r="J57" s="255">
        <f aca="true" t="shared" si="17" ref="J57:J68">J34+J11</f>
        <v>230719308378</v>
      </c>
      <c r="K57" s="215">
        <f t="shared" si="14"/>
        <v>230719308378</v>
      </c>
      <c r="L57" s="570">
        <f t="shared" si="15"/>
        <v>0</v>
      </c>
    </row>
    <row r="58" spans="1:12" ht="12.75">
      <c r="A58" s="264" t="s">
        <v>429</v>
      </c>
      <c r="B58" s="253"/>
      <c r="C58" s="254"/>
      <c r="D58" s="263"/>
      <c r="E58" s="263"/>
      <c r="F58" s="263"/>
      <c r="G58" s="263"/>
      <c r="H58" s="263"/>
      <c r="I58" s="263"/>
      <c r="J58" s="255">
        <f t="shared" si="17"/>
        <v>0</v>
      </c>
      <c r="K58" s="215">
        <f t="shared" si="14"/>
        <v>0</v>
      </c>
      <c r="L58" s="570">
        <f t="shared" si="15"/>
        <v>0</v>
      </c>
    </row>
    <row r="59" spans="1:12" ht="12.75">
      <c r="A59" s="252" t="s">
        <v>445</v>
      </c>
      <c r="B59" s="253"/>
      <c r="C59" s="254"/>
      <c r="D59" s="255">
        <f aca="true" t="shared" si="18" ref="D59:I59">D36+D13</f>
        <v>27663686638</v>
      </c>
      <c r="E59" s="255">
        <f t="shared" si="18"/>
        <v>880584165</v>
      </c>
      <c r="F59" s="255">
        <f t="shared" si="18"/>
        <v>7313427322</v>
      </c>
      <c r="G59" s="255">
        <f t="shared" si="18"/>
        <v>1756672894</v>
      </c>
      <c r="H59" s="255">
        <f t="shared" si="18"/>
        <v>21120813123</v>
      </c>
      <c r="I59" s="255">
        <f t="shared" si="18"/>
        <v>328332823</v>
      </c>
      <c r="J59" s="255">
        <f t="shared" si="17"/>
        <v>59063516965</v>
      </c>
      <c r="K59" s="215">
        <f>SUM(D59:I59)</f>
        <v>59063516965</v>
      </c>
      <c r="L59" s="570">
        <f t="shared" si="15"/>
        <v>0</v>
      </c>
    </row>
    <row r="60" spans="1:12" ht="12.75">
      <c r="A60" s="256" t="s">
        <v>450</v>
      </c>
      <c r="B60" s="257"/>
      <c r="C60" s="258"/>
      <c r="D60" s="569">
        <f>D37+D14</f>
        <v>10435231327</v>
      </c>
      <c r="E60" s="569">
        <f>E37+E14</f>
        <v>64479118</v>
      </c>
      <c r="F60" s="569">
        <f aca="true" t="shared" si="19" ref="E60:H64">F37+F14</f>
        <v>1466587018</v>
      </c>
      <c r="G60" s="569">
        <f t="shared" si="19"/>
        <v>381652052.9569892</v>
      </c>
      <c r="H60" s="569">
        <f t="shared" si="19"/>
        <v>11455121788</v>
      </c>
      <c r="I60" s="569">
        <f>I37+I14</f>
        <v>368850965</v>
      </c>
      <c r="J60" s="255">
        <f t="shared" si="17"/>
        <v>24171922268.95699</v>
      </c>
      <c r="K60" s="215">
        <f t="shared" si="14"/>
        <v>24171922268.95699</v>
      </c>
      <c r="L60" s="570">
        <f t="shared" si="15"/>
        <v>0</v>
      </c>
    </row>
    <row r="61" spans="1:12" ht="12.75">
      <c r="A61" s="256" t="s">
        <v>424</v>
      </c>
      <c r="B61" s="257"/>
      <c r="C61" s="258"/>
      <c r="D61" s="569">
        <f>D38+D15</f>
        <v>0</v>
      </c>
      <c r="E61" s="569">
        <f t="shared" si="19"/>
        <v>0</v>
      </c>
      <c r="F61" s="569">
        <f t="shared" si="19"/>
        <v>0</v>
      </c>
      <c r="G61" s="569">
        <f t="shared" si="19"/>
        <v>0</v>
      </c>
      <c r="H61" s="569">
        <f t="shared" si="19"/>
        <v>0</v>
      </c>
      <c r="I61" s="569">
        <f>I38+I15</f>
        <v>0</v>
      </c>
      <c r="J61" s="255">
        <f t="shared" si="17"/>
        <v>0</v>
      </c>
      <c r="K61" s="215">
        <f t="shared" si="14"/>
        <v>0</v>
      </c>
      <c r="L61" s="570">
        <f t="shared" si="15"/>
        <v>0</v>
      </c>
    </row>
    <row r="62" spans="1:12" ht="12.75">
      <c r="A62" s="256" t="s">
        <v>431</v>
      </c>
      <c r="B62" s="257"/>
      <c r="C62" s="258"/>
      <c r="D62" s="569">
        <f>D39+D16</f>
        <v>0</v>
      </c>
      <c r="E62" s="569">
        <f t="shared" si="19"/>
        <v>0</v>
      </c>
      <c r="F62" s="569">
        <f t="shared" si="19"/>
        <v>0</v>
      </c>
      <c r="G62" s="569">
        <f t="shared" si="19"/>
        <v>0</v>
      </c>
      <c r="H62" s="569">
        <f t="shared" si="19"/>
        <v>0</v>
      </c>
      <c r="I62" s="569">
        <f>I39+I16</f>
        <v>0</v>
      </c>
      <c r="J62" s="255">
        <f t="shared" si="17"/>
        <v>0</v>
      </c>
      <c r="K62" s="215">
        <f t="shared" si="14"/>
        <v>0</v>
      </c>
      <c r="L62" s="570">
        <f t="shared" si="15"/>
        <v>0</v>
      </c>
    </row>
    <row r="63" spans="1:12" ht="12.75">
      <c r="A63" s="256" t="s">
        <v>426</v>
      </c>
      <c r="B63" s="257"/>
      <c r="C63" s="258"/>
      <c r="D63" s="569">
        <f>D40+D17</f>
        <v>2428938</v>
      </c>
      <c r="E63" s="569">
        <f t="shared" si="19"/>
        <v>397492680</v>
      </c>
      <c r="F63" s="569">
        <f t="shared" si="19"/>
        <v>1248762000</v>
      </c>
      <c r="G63" s="569">
        <f t="shared" si="19"/>
        <v>540653643.2</v>
      </c>
      <c r="H63" s="569">
        <f t="shared" si="19"/>
        <v>0</v>
      </c>
      <c r="I63" s="569">
        <f>I40+I17</f>
        <v>0</v>
      </c>
      <c r="J63" s="255">
        <f t="shared" si="17"/>
        <v>2189337261.2</v>
      </c>
      <c r="K63" s="215">
        <f t="shared" si="14"/>
        <v>2189337261.2</v>
      </c>
      <c r="L63" s="570">
        <f t="shared" si="15"/>
        <v>0</v>
      </c>
    </row>
    <row r="64" spans="1:12" ht="12.75">
      <c r="A64" s="256" t="s">
        <v>427</v>
      </c>
      <c r="B64" s="257"/>
      <c r="C64" s="258"/>
      <c r="D64" s="569">
        <f>D41+D18</f>
        <v>379746248</v>
      </c>
      <c r="E64" s="569">
        <f t="shared" si="19"/>
        <v>0</v>
      </c>
      <c r="F64" s="569">
        <f t="shared" si="19"/>
        <v>36778854</v>
      </c>
      <c r="G64" s="569">
        <f t="shared" si="19"/>
        <v>0</v>
      </c>
      <c r="H64" s="569">
        <f t="shared" si="19"/>
        <v>0</v>
      </c>
      <c r="I64" s="569">
        <f>I41+I18</f>
        <v>0</v>
      </c>
      <c r="J64" s="255">
        <f t="shared" si="17"/>
        <v>416525102</v>
      </c>
      <c r="K64" s="215">
        <f t="shared" si="14"/>
        <v>416525102</v>
      </c>
      <c r="L64" s="570">
        <f t="shared" si="15"/>
        <v>0</v>
      </c>
    </row>
    <row r="65" spans="1:12" ht="12.75">
      <c r="A65" s="252" t="s">
        <v>449</v>
      </c>
      <c r="B65" s="253"/>
      <c r="C65" s="254"/>
      <c r="D65" s="263">
        <f aca="true" t="shared" si="20" ref="D65:I65">D59+D60+D61-D62-D63-D64</f>
        <v>37716742779</v>
      </c>
      <c r="E65" s="263">
        <f t="shared" si="20"/>
        <v>547570603</v>
      </c>
      <c r="F65" s="263">
        <f t="shared" si="20"/>
        <v>7494473486</v>
      </c>
      <c r="G65" s="263">
        <f t="shared" si="20"/>
        <v>1597671303.7569892</v>
      </c>
      <c r="H65" s="263">
        <f t="shared" si="20"/>
        <v>32575934911</v>
      </c>
      <c r="I65" s="263">
        <f t="shared" si="20"/>
        <v>697183788</v>
      </c>
      <c r="J65" s="255">
        <f>J42+J19</f>
        <v>80629576870.75699</v>
      </c>
      <c r="K65" s="215">
        <f t="shared" si="14"/>
        <v>80629576870.75699</v>
      </c>
      <c r="L65" s="570">
        <f>J65-K65</f>
        <v>0</v>
      </c>
    </row>
    <row r="66" spans="1:12" ht="12.75">
      <c r="A66" s="266" t="s">
        <v>432</v>
      </c>
      <c r="B66" s="267"/>
      <c r="C66" s="267"/>
      <c r="D66" s="263"/>
      <c r="E66" s="263"/>
      <c r="F66" s="263"/>
      <c r="G66" s="263"/>
      <c r="H66" s="263"/>
      <c r="I66" s="263"/>
      <c r="J66" s="255">
        <f t="shared" si="17"/>
        <v>0</v>
      </c>
      <c r="K66" s="215">
        <f t="shared" si="14"/>
        <v>0</v>
      </c>
      <c r="L66" s="570">
        <f t="shared" si="15"/>
        <v>0</v>
      </c>
    </row>
    <row r="67" spans="1:12" ht="12.75">
      <c r="A67" s="252" t="s">
        <v>452</v>
      </c>
      <c r="B67" s="253"/>
      <c r="C67" s="254"/>
      <c r="D67" s="255">
        <f>D44+D21</f>
        <v>55971901254</v>
      </c>
      <c r="E67" s="255">
        <f aca="true" t="shared" si="21" ref="E67:H68">E44+E21</f>
        <v>433321597</v>
      </c>
      <c r="F67" s="255">
        <f t="shared" si="21"/>
        <v>4682933072</v>
      </c>
      <c r="G67" s="255">
        <f t="shared" si="21"/>
        <v>870562514</v>
      </c>
      <c r="H67" s="255">
        <f>H44+H21</f>
        <v>34204196814</v>
      </c>
      <c r="I67" s="255">
        <f>I44+I21</f>
        <v>271966611</v>
      </c>
      <c r="J67" s="255">
        <f t="shared" si="17"/>
        <v>96434881862</v>
      </c>
      <c r="K67" s="215">
        <f t="shared" si="14"/>
        <v>96434881862</v>
      </c>
      <c r="L67" s="570">
        <f t="shared" si="15"/>
        <v>0</v>
      </c>
    </row>
    <row r="68" spans="1:12" ht="12.75">
      <c r="A68" s="268" t="s">
        <v>453</v>
      </c>
      <c r="B68" s="269"/>
      <c r="C68" s="270"/>
      <c r="D68" s="272">
        <f>D45+D22</f>
        <v>95889209848</v>
      </c>
      <c r="E68" s="272">
        <f t="shared" si="21"/>
        <v>368842479</v>
      </c>
      <c r="F68" s="272">
        <f t="shared" si="21"/>
        <v>6284844666</v>
      </c>
      <c r="G68" s="272">
        <f t="shared" si="21"/>
        <v>1167506069.2430108</v>
      </c>
      <c r="H68" s="272">
        <f t="shared" si="21"/>
        <v>44560063142</v>
      </c>
      <c r="I68" s="271">
        <f>I57-I65</f>
        <v>1819265303</v>
      </c>
      <c r="J68" s="272">
        <f t="shared" si="17"/>
        <v>150089731507.243</v>
      </c>
      <c r="K68" s="215">
        <f t="shared" si="14"/>
        <v>150089731507.243</v>
      </c>
      <c r="L68" s="570">
        <f>J68-K68</f>
        <v>0</v>
      </c>
    </row>
    <row r="69" ht="12.75">
      <c r="J69" s="570">
        <f>J68-150089731507</f>
        <v>0.243011474609375</v>
      </c>
    </row>
  </sheetData>
  <mergeCells count="3">
    <mergeCell ref="A2:C2"/>
    <mergeCell ref="A25:C25"/>
    <mergeCell ref="A48:C48"/>
  </mergeCells>
  <printOptions/>
  <pageMargins left="0.7479166666666667" right="0.7479166666666667" top="0.9840277777777777" bottom="0.9840277777777777" header="0.5118055555555555" footer="0.5118055555555555"/>
  <pageSetup horizontalDpi="300" verticalDpi="300" orientation="landscape"/>
</worksheet>
</file>

<file path=xl/worksheets/sheet17.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10.00390625" defaultRowHeight="12.75"/>
  <cols>
    <col min="1" max="1" width="29.875" style="571" customWidth="1"/>
    <col min="2" max="2" width="1.25" style="571" customWidth="1"/>
    <col min="3" max="3" width="32.125" style="571" customWidth="1"/>
    <col min="4" max="16384" width="10.25390625" style="571" customWidth="1"/>
  </cols>
  <sheetData>
    <row r="1" spans="1:3" ht="12.75">
      <c r="A1" s="572"/>
      <c r="C1" s="572"/>
    </row>
    <row r="2" ht="12.75">
      <c r="A2" s="572"/>
    </row>
    <row r="3" spans="1:3" ht="12.75">
      <c r="A3" s="572"/>
      <c r="C3" s="572"/>
    </row>
    <row r="4" spans="1:3" ht="12.75">
      <c r="A4" s="572"/>
      <c r="C4" s="572"/>
    </row>
    <row r="5" ht="12.75">
      <c r="C5" s="572"/>
    </row>
    <row r="6" ht="12.75">
      <c r="C6" s="572"/>
    </row>
    <row r="7" spans="1:3" ht="12.75">
      <c r="A7" s="572"/>
      <c r="C7" s="572"/>
    </row>
    <row r="8" spans="1:3" ht="12.75">
      <c r="A8" s="572"/>
      <c r="C8" s="572"/>
    </row>
    <row r="9" spans="1:3" ht="12.75">
      <c r="A9" s="572"/>
      <c r="C9" s="572"/>
    </row>
    <row r="10" spans="1:3" ht="12.75">
      <c r="A10" s="572"/>
      <c r="C10" s="572"/>
    </row>
    <row r="11" spans="1:3" ht="12.75">
      <c r="A11" s="572"/>
      <c r="C11" s="572"/>
    </row>
    <row r="12" ht="12.75">
      <c r="C12" s="572"/>
    </row>
    <row r="13" ht="12.75">
      <c r="C13" s="572"/>
    </row>
    <row r="14" spans="1:3" ht="12.75">
      <c r="A14" s="572"/>
      <c r="C14" s="572"/>
    </row>
    <row r="15" ht="12.75">
      <c r="A15" s="572"/>
    </row>
    <row r="16" ht="12.75">
      <c r="A16" s="572"/>
    </row>
    <row r="17" spans="1:3" ht="12.75">
      <c r="A17" s="572"/>
      <c r="C17" s="572"/>
    </row>
    <row r="18" ht="12.75">
      <c r="C18" s="572"/>
    </row>
    <row r="19" ht="12.75">
      <c r="C19" s="572"/>
    </row>
    <row r="20" spans="1:3" ht="12.75">
      <c r="A20" s="572"/>
      <c r="C20" s="572"/>
    </row>
    <row r="21" spans="1:3" ht="12.75">
      <c r="A21" s="572"/>
      <c r="C21" s="572"/>
    </row>
    <row r="22" spans="1:3" ht="12.75">
      <c r="A22" s="572"/>
      <c r="C22" s="572"/>
    </row>
    <row r="23" spans="1:3" ht="12.75">
      <c r="A23" s="572"/>
      <c r="C23" s="572"/>
    </row>
    <row r="24" ht="12.75">
      <c r="A24" s="572"/>
    </row>
    <row r="25" ht="12.75">
      <c r="A25" s="572"/>
    </row>
    <row r="26" spans="1:3" ht="12.75">
      <c r="A26" s="572"/>
      <c r="C26" s="572"/>
    </row>
    <row r="27" spans="1:3" ht="12.75">
      <c r="A27" s="572"/>
      <c r="C27" s="572"/>
    </row>
    <row r="28" spans="1:3" ht="12.75">
      <c r="A28" s="572"/>
      <c r="C28" s="572"/>
    </row>
    <row r="29" spans="1:3" ht="12.75">
      <c r="A29" s="572"/>
      <c r="C29" s="572"/>
    </row>
    <row r="30" spans="1:3" ht="12.75">
      <c r="A30" s="572"/>
      <c r="C30" s="572"/>
    </row>
    <row r="31" spans="1:3" ht="12.75">
      <c r="A31" s="572"/>
      <c r="C31" s="572"/>
    </row>
    <row r="32" spans="1:3" ht="12.75">
      <c r="A32" s="572"/>
      <c r="C32" s="572"/>
    </row>
    <row r="33" spans="1:3" ht="12.75">
      <c r="A33" s="572"/>
      <c r="C33" s="572"/>
    </row>
    <row r="34" spans="1:3" ht="12.75">
      <c r="A34" s="572"/>
      <c r="C34" s="572"/>
    </row>
    <row r="35" spans="1:3" ht="12.75">
      <c r="A35" s="572"/>
      <c r="C35" s="572"/>
    </row>
    <row r="36" spans="1:3" ht="12.75">
      <c r="A36" s="572"/>
      <c r="C36" s="572"/>
    </row>
    <row r="37" ht="12.75">
      <c r="A37" s="572"/>
    </row>
    <row r="38" ht="12.75">
      <c r="A38" s="572"/>
    </row>
    <row r="39" spans="1:3" ht="12.75">
      <c r="A39" s="572"/>
      <c r="C39" s="572"/>
    </row>
    <row r="40" spans="1:3" ht="12.75">
      <c r="A40" s="572"/>
      <c r="C40" s="572"/>
    </row>
    <row r="41" spans="1:3" ht="12.75">
      <c r="A41" s="572"/>
      <c r="C41" s="572"/>
    </row>
  </sheetData>
  <sheetProtection sheet="1" objects="1" scenarios="1"/>
  <printOptions/>
  <pageMargins left="0.7479166666666667" right="0.7479166666666667" top="0.9840277777777777" bottom="0.9840277777777777"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1:C26"/>
  <sheetViews>
    <sheetView workbookViewId="0" topLeftCell="A1">
      <selection activeCell="C1" sqref="C1"/>
    </sheetView>
  </sheetViews>
  <sheetFormatPr defaultColWidth="8.00390625" defaultRowHeight="12.75"/>
  <cols>
    <col min="1" max="1" width="25.625" style="573" customWidth="1"/>
    <col min="2" max="2" width="1.12109375" style="573" customWidth="1"/>
    <col min="3" max="3" width="27.625" style="573" customWidth="1"/>
    <col min="4" max="16384" width="7.875" style="573" customWidth="1"/>
  </cols>
  <sheetData>
    <row r="1" ht="12.75">
      <c r="A1" s="574" t="s">
        <v>922</v>
      </c>
    </row>
    <row r="2" ht="12.75">
      <c r="A2" s="574" t="s">
        <v>923</v>
      </c>
    </row>
    <row r="3" spans="1:3" ht="12.75">
      <c r="A3" s="575" t="s">
        <v>924</v>
      </c>
      <c r="C3" s="576" t="s">
        <v>925</v>
      </c>
    </row>
    <row r="4" ht="12.75">
      <c r="A4" s="575">
        <v>3</v>
      </c>
    </row>
    <row r="7" ht="12.75">
      <c r="A7" s="577" t="s">
        <v>926</v>
      </c>
    </row>
    <row r="8" ht="12.75">
      <c r="A8" s="578" t="s">
        <v>927</v>
      </c>
    </row>
    <row r="9" ht="12.75">
      <c r="A9" s="579" t="s">
        <v>928</v>
      </c>
    </row>
    <row r="10" ht="12.75">
      <c r="A10" s="578" t="s">
        <v>929</v>
      </c>
    </row>
    <row r="11" ht="12.75">
      <c r="A11" s="580" t="s">
        <v>930</v>
      </c>
    </row>
    <row r="14" ht="12.75">
      <c r="A14" s="576" t="s">
        <v>931</v>
      </c>
    </row>
    <row r="17" ht="12.75">
      <c r="C17" s="576" t="s">
        <v>932</v>
      </c>
    </row>
    <row r="20" ht="12.75">
      <c r="A20" s="581" t="s">
        <v>933</v>
      </c>
    </row>
    <row r="26" ht="12.75">
      <c r="C26" s="582" t="s">
        <v>934</v>
      </c>
    </row>
  </sheetData>
  <sheetProtection sheet="1" objects="1" scenarios="1"/>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130"/>
  <sheetViews>
    <sheetView zoomScale="80" zoomScaleNormal="80" workbookViewId="0" topLeftCell="A10">
      <selection activeCell="D26" sqref="D26"/>
    </sheetView>
  </sheetViews>
  <sheetFormatPr defaultColWidth="9.00390625" defaultRowHeight="16.5" customHeight="1"/>
  <cols>
    <col min="1" max="1" width="5.00390625" style="83" customWidth="1"/>
    <col min="2" max="2" width="59.75390625" style="83" customWidth="1"/>
    <col min="3" max="3" width="23.00390625" style="84" customWidth="1"/>
    <col min="4" max="4" width="16.875" style="85" customWidth="1"/>
    <col min="5" max="5" width="18.625" style="83" customWidth="1"/>
    <col min="6" max="7" width="14.00390625" style="83" customWidth="1"/>
    <col min="8" max="16384" width="9.125" style="83" customWidth="1"/>
  </cols>
  <sheetData>
    <row r="1" spans="1:4" ht="30.75" customHeight="1">
      <c r="A1" s="86" t="s">
        <v>126</v>
      </c>
      <c r="B1" s="86"/>
      <c r="C1" s="86"/>
      <c r="D1" s="87" t="s">
        <v>127</v>
      </c>
    </row>
    <row r="2" spans="1:3" ht="26.25" customHeight="1">
      <c r="A2" s="11" t="s">
        <v>128</v>
      </c>
      <c r="B2" s="11"/>
      <c r="C2" s="11"/>
    </row>
    <row r="3" spans="2:3" ht="18.75" customHeight="1">
      <c r="B3" s="88"/>
      <c r="C3" s="89"/>
    </row>
    <row r="4" spans="1:4" ht="24" customHeight="1">
      <c r="A4" s="90" t="s">
        <v>129</v>
      </c>
      <c r="B4" s="91"/>
      <c r="C4" s="92">
        <f>C6-C17</f>
        <v>7133929718</v>
      </c>
      <c r="D4" s="92">
        <f>D6-D17</f>
        <v>599156022</v>
      </c>
    </row>
    <row r="5" spans="2:4" ht="18.75" customHeight="1">
      <c r="B5" s="83" t="s">
        <v>130</v>
      </c>
      <c r="D5" s="84"/>
    </row>
    <row r="6" spans="1:4" ht="24" customHeight="1">
      <c r="A6" s="93"/>
      <c r="B6" s="94" t="s">
        <v>131</v>
      </c>
      <c r="C6" s="95">
        <f>C7+C12</f>
        <v>10591173486</v>
      </c>
      <c r="D6" s="95">
        <f>D7+D12</f>
        <v>11582069662</v>
      </c>
    </row>
    <row r="7" spans="1:4" ht="22.5" customHeight="1">
      <c r="A7" s="93"/>
      <c r="B7" s="96" t="s">
        <v>132</v>
      </c>
      <c r="C7" s="97">
        <f>SUM(C8:C11)</f>
        <v>10553969835</v>
      </c>
      <c r="D7" s="97">
        <f>SUM(D8:D11)</f>
        <v>8363440627</v>
      </c>
    </row>
    <row r="8" spans="1:4" ht="18" customHeight="1">
      <c r="A8" s="93"/>
      <c r="B8" s="98" t="s">
        <v>133</v>
      </c>
      <c r="C8" s="99">
        <v>2589216393</v>
      </c>
      <c r="D8" s="99">
        <v>2235390957</v>
      </c>
    </row>
    <row r="9" spans="2:5" ht="17.25" customHeight="1">
      <c r="B9" s="98" t="s">
        <v>134</v>
      </c>
      <c r="C9" s="84">
        <v>1783634309</v>
      </c>
      <c r="D9" s="99">
        <v>1155564132</v>
      </c>
      <c r="E9" s="100">
        <f>C9+C14-C20-C25</f>
        <v>1783634309</v>
      </c>
    </row>
    <row r="10" spans="2:5" ht="17.25" customHeight="1">
      <c r="B10" s="98" t="s">
        <v>135</v>
      </c>
      <c r="C10" s="99">
        <v>6181119133</v>
      </c>
      <c r="D10" s="99">
        <v>4972485538</v>
      </c>
      <c r="E10" s="100">
        <f>C10+C15-C21-C26</f>
        <v>5598728487</v>
      </c>
    </row>
    <row r="11" ht="17.25" customHeight="1">
      <c r="D11" s="84"/>
    </row>
    <row r="12" spans="2:4" ht="18.75" customHeight="1">
      <c r="B12" s="96" t="s">
        <v>136</v>
      </c>
      <c r="C12" s="97">
        <f>SUM(C13:C16)</f>
        <v>37203651</v>
      </c>
      <c r="D12" s="97">
        <f>SUM(D13:D16)</f>
        <v>3218629035</v>
      </c>
    </row>
    <row r="13" spans="2:4" ht="17.25" customHeight="1">
      <c r="B13" s="98" t="s">
        <v>133</v>
      </c>
      <c r="C13" s="99">
        <v>37203651</v>
      </c>
      <c r="D13" s="99">
        <v>37203651</v>
      </c>
    </row>
    <row r="14" spans="2:4" ht="17.25" customHeight="1">
      <c r="B14" s="98" t="s">
        <v>134</v>
      </c>
      <c r="C14" s="101">
        <v>0</v>
      </c>
      <c r="D14" s="101">
        <v>0</v>
      </c>
    </row>
    <row r="15" spans="2:4" ht="17.25" customHeight="1">
      <c r="B15" s="98" t="s">
        <v>135</v>
      </c>
      <c r="C15" s="101"/>
      <c r="D15" s="101">
        <v>3181425384</v>
      </c>
    </row>
    <row r="16" ht="17.25" customHeight="1">
      <c r="D16" s="84"/>
    </row>
    <row r="17" spans="2:4" ht="18.75" customHeight="1">
      <c r="B17" s="94" t="s">
        <v>137</v>
      </c>
      <c r="C17" s="95">
        <f>C18+C23</f>
        <v>3457243768</v>
      </c>
      <c r="D17" s="95">
        <f>D18+D23</f>
        <v>10982913640</v>
      </c>
    </row>
    <row r="18" spans="2:4" ht="21.75" customHeight="1">
      <c r="B18" s="102" t="s">
        <v>138</v>
      </c>
      <c r="C18" s="97">
        <f>SUM(C19:C22)</f>
        <v>3016188924</v>
      </c>
      <c r="D18" s="97">
        <f>SUM(D19:D22)</f>
        <v>9917126654</v>
      </c>
    </row>
    <row r="19" spans="2:4" ht="17.25" customHeight="1">
      <c r="B19" s="98" t="s">
        <v>139</v>
      </c>
      <c r="C19" s="103">
        <v>2433798278</v>
      </c>
      <c r="D19" s="103">
        <v>4262287936</v>
      </c>
    </row>
    <row r="20" spans="2:4" ht="17.25" customHeight="1">
      <c r="B20" s="98" t="s">
        <v>134</v>
      </c>
      <c r="C20" s="99">
        <v>0</v>
      </c>
      <c r="D20" s="99">
        <v>1252789806</v>
      </c>
    </row>
    <row r="21" spans="2:4" ht="17.25" customHeight="1">
      <c r="B21" s="98" t="s">
        <v>135</v>
      </c>
      <c r="C21" s="99">
        <v>582390646</v>
      </c>
      <c r="D21" s="99">
        <v>4402048912</v>
      </c>
    </row>
    <row r="22" ht="17.25" customHeight="1">
      <c r="D22" s="84"/>
    </row>
    <row r="23" spans="2:4" ht="18.75" customHeight="1">
      <c r="B23" s="102" t="s">
        <v>140</v>
      </c>
      <c r="C23" s="97">
        <f>SUM(C24:C26)</f>
        <v>441054844</v>
      </c>
      <c r="D23" s="97">
        <f>SUM(D24:D26)</f>
        <v>1065786986</v>
      </c>
    </row>
    <row r="24" spans="2:4" ht="17.25" customHeight="1">
      <c r="B24" s="98" t="s">
        <v>139</v>
      </c>
      <c r="C24" s="101">
        <v>441054844</v>
      </c>
      <c r="D24" s="101">
        <v>817969486</v>
      </c>
    </row>
    <row r="25" spans="2:4" ht="17.25" customHeight="1">
      <c r="B25" s="98" t="s">
        <v>134</v>
      </c>
      <c r="C25" s="99">
        <v>0</v>
      </c>
      <c r="D25" s="99">
        <v>0</v>
      </c>
    </row>
    <row r="26" spans="2:4" ht="17.25" customHeight="1">
      <c r="B26" s="98" t="s">
        <v>135</v>
      </c>
      <c r="C26" s="99"/>
      <c r="D26" s="99">
        <v>247817500</v>
      </c>
    </row>
    <row r="27" ht="17.25" customHeight="1">
      <c r="D27" s="84"/>
    </row>
    <row r="28" spans="1:5" ht="20.25" customHeight="1">
      <c r="A28" s="90" t="s">
        <v>141</v>
      </c>
      <c r="B28" s="90"/>
      <c r="C28" s="104">
        <f>C30-C41</f>
        <v>25871880245</v>
      </c>
      <c r="D28" s="104">
        <f>D30-D41</f>
        <v>1936910853</v>
      </c>
      <c r="E28" s="105"/>
    </row>
    <row r="29" spans="2:4" ht="17.25" customHeight="1">
      <c r="B29" s="83" t="s">
        <v>130</v>
      </c>
      <c r="D29" s="84"/>
    </row>
    <row r="30" spans="1:4" ht="26.25" customHeight="1">
      <c r="A30" s="93"/>
      <c r="B30" s="94" t="s">
        <v>142</v>
      </c>
      <c r="C30" s="95">
        <f>C31+C36</f>
        <v>29649248543</v>
      </c>
      <c r="D30" s="95">
        <f>D31+D36</f>
        <v>13041597906</v>
      </c>
    </row>
    <row r="31" spans="1:4" ht="20.25" customHeight="1">
      <c r="A31" s="93"/>
      <c r="B31" s="106" t="s">
        <v>138</v>
      </c>
      <c r="C31" s="107">
        <f>SUM(C32:C35)</f>
        <v>6908943915</v>
      </c>
      <c r="D31" s="107">
        <f>SUM(D32:D35)</f>
        <v>7890156658</v>
      </c>
    </row>
    <row r="32" spans="1:4" ht="16.5" customHeight="1">
      <c r="A32" s="93"/>
      <c r="B32" s="98" t="s">
        <v>139</v>
      </c>
      <c r="C32" s="103">
        <v>2871929696</v>
      </c>
      <c r="D32" s="103">
        <v>5134370728</v>
      </c>
    </row>
    <row r="33" spans="1:5" ht="16.5" customHeight="1">
      <c r="A33" s="93"/>
      <c r="B33" s="98" t="s">
        <v>134</v>
      </c>
      <c r="C33" s="99">
        <v>4005124219</v>
      </c>
      <c r="D33" s="99">
        <v>2402014114</v>
      </c>
      <c r="E33" s="108">
        <f>C33+C38-C44</f>
        <v>3582437858</v>
      </c>
    </row>
    <row r="34" spans="2:5" ht="16.5" customHeight="1">
      <c r="B34" s="98" t="s">
        <v>135</v>
      </c>
      <c r="C34" s="99">
        <v>31890000</v>
      </c>
      <c r="D34" s="99">
        <v>353771816</v>
      </c>
      <c r="E34" s="108">
        <f>C34+C39-C45</f>
        <v>-567612222</v>
      </c>
    </row>
    <row r="35" ht="17.25" customHeight="1">
      <c r="D35" s="84"/>
    </row>
    <row r="36" spans="2:4" ht="18.75" customHeight="1">
      <c r="B36" s="102" t="s">
        <v>143</v>
      </c>
      <c r="C36" s="97">
        <f>SUM(C37:C40)</f>
        <v>22740304628</v>
      </c>
      <c r="D36" s="97">
        <f>SUM(D37:D40)</f>
        <v>5151441248</v>
      </c>
    </row>
    <row r="37" spans="2:4" ht="17.25" customHeight="1">
      <c r="B37" s="98" t="s">
        <v>139</v>
      </c>
      <c r="C37" s="101">
        <v>22740304628</v>
      </c>
      <c r="D37" s="101">
        <v>5151441248</v>
      </c>
    </row>
    <row r="38" spans="2:4" ht="17.25" customHeight="1">
      <c r="B38" s="98" t="s">
        <v>134</v>
      </c>
      <c r="C38" s="99"/>
      <c r="D38" s="99">
        <v>0</v>
      </c>
    </row>
    <row r="39" spans="2:4" ht="17.25" customHeight="1">
      <c r="B39" s="98" t="s">
        <v>135</v>
      </c>
      <c r="C39" s="99">
        <v>0</v>
      </c>
      <c r="D39" s="99">
        <v>0</v>
      </c>
    </row>
    <row r="40" ht="17.25" customHeight="1">
      <c r="C40" s="85"/>
    </row>
    <row r="41" spans="1:4" ht="18.75" customHeight="1">
      <c r="A41" s="109"/>
      <c r="B41" s="94" t="s">
        <v>144</v>
      </c>
      <c r="C41" s="95">
        <f>C42</f>
        <v>3777368298</v>
      </c>
      <c r="D41" s="95">
        <f>D42</f>
        <v>11104687053</v>
      </c>
    </row>
    <row r="42" spans="1:4" ht="21.75" customHeight="1">
      <c r="A42" s="109"/>
      <c r="B42" s="110" t="s">
        <v>145</v>
      </c>
      <c r="C42" s="97">
        <f>SUM(C43:C45)</f>
        <v>3777368298</v>
      </c>
      <c r="D42" s="97">
        <f>SUM(D43:D45)</f>
        <v>11104687053</v>
      </c>
    </row>
    <row r="43" spans="1:4" ht="19.5" customHeight="1">
      <c r="A43" s="109"/>
      <c r="B43" s="98" t="s">
        <v>133</v>
      </c>
      <c r="C43" s="103">
        <v>2755179715</v>
      </c>
      <c r="D43" s="103">
        <v>7182497715</v>
      </c>
    </row>
    <row r="44" spans="1:4" ht="17.25" customHeight="1">
      <c r="A44" s="93"/>
      <c r="B44" s="98" t="s">
        <v>134</v>
      </c>
      <c r="C44" s="99">
        <v>422686361</v>
      </c>
      <c r="D44" s="99">
        <v>340000000</v>
      </c>
    </row>
    <row r="45" spans="1:4" ht="17.25" customHeight="1">
      <c r="A45" s="93"/>
      <c r="B45" s="98" t="s">
        <v>135</v>
      </c>
      <c r="C45" s="111">
        <v>599502222</v>
      </c>
      <c r="D45" s="111">
        <v>3582189338</v>
      </c>
    </row>
    <row r="46" spans="1:4" ht="17.25" customHeight="1">
      <c r="A46" s="93"/>
      <c r="B46" s="98"/>
      <c r="D46" s="84"/>
    </row>
    <row r="47" spans="1:5" ht="20.25" customHeight="1">
      <c r="A47" s="90" t="s">
        <v>146</v>
      </c>
      <c r="B47" s="91"/>
      <c r="C47" s="104">
        <f>C49-C61</f>
        <v>19500000</v>
      </c>
      <c r="D47" s="104">
        <f>D49-D61</f>
        <v>22001767070</v>
      </c>
      <c r="E47" s="108">
        <f>C47-23853852805</f>
        <v>-23834352805</v>
      </c>
    </row>
    <row r="48" spans="1:4" ht="9.75" customHeight="1">
      <c r="A48" s="93"/>
      <c r="C48" s="112"/>
      <c r="D48" s="112"/>
    </row>
    <row r="49" spans="2:4" ht="18.75" customHeight="1">
      <c r="B49" s="94" t="s">
        <v>147</v>
      </c>
      <c r="C49" s="95">
        <f>C50+C55</f>
        <v>14971663520</v>
      </c>
      <c r="D49" s="95">
        <f>D50+D55</f>
        <v>22001767070</v>
      </c>
    </row>
    <row r="50" spans="2:4" ht="19.5" customHeight="1">
      <c r="B50" s="110" t="s">
        <v>132</v>
      </c>
      <c r="C50" s="97">
        <f>SUM(C51:C54)</f>
        <v>10797613944</v>
      </c>
      <c r="D50" s="97">
        <f>SUM(D51:D54)</f>
        <v>17823200000</v>
      </c>
    </row>
    <row r="51" spans="1:4" ht="17.25" customHeight="1">
      <c r="A51" s="93"/>
      <c r="B51" s="98" t="s">
        <v>133</v>
      </c>
      <c r="C51" s="84">
        <v>10778113944</v>
      </c>
      <c r="D51" s="84">
        <v>17805200000</v>
      </c>
    </row>
    <row r="52" spans="1:5" ht="17.25" customHeight="1">
      <c r="A52" s="93"/>
      <c r="B52" s="98" t="s">
        <v>134</v>
      </c>
      <c r="C52" s="84">
        <v>0</v>
      </c>
      <c r="D52" s="84"/>
      <c r="E52" s="108">
        <f>C52+C57-C64-C69+C103+C108-C114-C119</f>
        <v>0</v>
      </c>
    </row>
    <row r="53" spans="1:5" ht="17.25" customHeight="1">
      <c r="A53" s="93"/>
      <c r="B53" s="98" t="s">
        <v>135</v>
      </c>
      <c r="C53" s="111">
        <v>19500000</v>
      </c>
      <c r="D53" s="111">
        <v>18000000</v>
      </c>
      <c r="E53" s="108">
        <f>C53+C58-C65-C70+C104+C109-C115-C120</f>
        <v>222158156298</v>
      </c>
    </row>
    <row r="54" spans="1:5" ht="17.25" customHeight="1">
      <c r="A54" s="93"/>
      <c r="D54" s="84"/>
      <c r="E54" s="108">
        <f>E53-222195820586</f>
        <v>-37664288</v>
      </c>
    </row>
    <row r="55" spans="1:4" ht="18.75" customHeight="1">
      <c r="A55" s="93"/>
      <c r="B55" s="96" t="s">
        <v>136</v>
      </c>
      <c r="C55" s="107">
        <f>SUM(C56:C60)</f>
        <v>4174049576</v>
      </c>
      <c r="D55" s="107">
        <f>SUM(D56:D60)</f>
        <v>4178567070</v>
      </c>
    </row>
    <row r="56" spans="1:4" ht="17.25" customHeight="1">
      <c r="A56" s="93"/>
      <c r="B56" s="98" t="s">
        <v>133</v>
      </c>
      <c r="C56" s="84">
        <v>4174049576</v>
      </c>
      <c r="D56" s="84">
        <v>4178567070</v>
      </c>
    </row>
    <row r="57" spans="1:4" ht="17.25" customHeight="1">
      <c r="A57" s="93"/>
      <c r="B57" s="98" t="s">
        <v>134</v>
      </c>
      <c r="C57" s="99"/>
      <c r="D57" s="99"/>
    </row>
    <row r="58" spans="1:4" ht="17.25" customHeight="1">
      <c r="A58" s="93"/>
      <c r="B58" s="98" t="s">
        <v>135</v>
      </c>
      <c r="C58" s="99"/>
      <c r="D58" s="99"/>
    </row>
    <row r="59" spans="1:4" ht="17.25" customHeight="1">
      <c r="A59" s="93"/>
      <c r="B59" s="98"/>
      <c r="C59" s="99"/>
      <c r="D59" s="99"/>
    </row>
    <row r="60" spans="1:4" ht="17.25" customHeight="1">
      <c r="A60" s="93"/>
      <c r="D60" s="84"/>
    </row>
    <row r="61" spans="2:4" ht="18.75" customHeight="1">
      <c r="B61" s="94" t="s">
        <v>148</v>
      </c>
      <c r="C61" s="95">
        <f>C62+C67</f>
        <v>14952163520</v>
      </c>
      <c r="D61" s="95">
        <f>D62+D67</f>
        <v>0</v>
      </c>
    </row>
    <row r="62" spans="2:4" ht="21.75" customHeight="1">
      <c r="B62" s="102" t="s">
        <v>138</v>
      </c>
      <c r="C62" s="97">
        <f>SUM(C63:C65)</f>
        <v>10778113944</v>
      </c>
      <c r="D62" s="97">
        <f>SUM(D63:D65)</f>
        <v>0</v>
      </c>
    </row>
    <row r="63" spans="2:4" ht="17.25" customHeight="1">
      <c r="B63" s="98" t="s">
        <v>139</v>
      </c>
      <c r="C63" s="84">
        <v>10778113944</v>
      </c>
      <c r="D63" s="84">
        <v>0</v>
      </c>
    </row>
    <row r="64" spans="2:4" ht="17.25" customHeight="1">
      <c r="B64" s="98" t="s">
        <v>134</v>
      </c>
      <c r="C64" s="84">
        <v>0</v>
      </c>
      <c r="D64" s="84">
        <v>0</v>
      </c>
    </row>
    <row r="65" spans="2:4" ht="17.25" customHeight="1">
      <c r="B65" s="98" t="s">
        <v>135</v>
      </c>
      <c r="C65" s="84">
        <v>0</v>
      </c>
      <c r="D65" s="84">
        <v>0</v>
      </c>
    </row>
    <row r="66" spans="2:4" ht="17.25" customHeight="1">
      <c r="B66" s="98"/>
      <c r="D66" s="84"/>
    </row>
    <row r="67" spans="2:4" ht="18.75" customHeight="1">
      <c r="B67" s="102" t="s">
        <v>143</v>
      </c>
      <c r="C67" s="97">
        <f>SUM(C68:C71)</f>
        <v>4174049576</v>
      </c>
      <c r="D67" s="97">
        <f>SUM(D68:D71)</f>
        <v>0</v>
      </c>
    </row>
    <row r="68" spans="2:4" ht="17.25" customHeight="1">
      <c r="B68" s="98" t="s">
        <v>139</v>
      </c>
      <c r="C68" s="84">
        <v>4174049576</v>
      </c>
      <c r="D68" s="84">
        <v>0</v>
      </c>
    </row>
    <row r="69" spans="2:4" ht="17.25" customHeight="1">
      <c r="B69" s="98" t="s">
        <v>134</v>
      </c>
      <c r="C69" s="84">
        <v>0</v>
      </c>
      <c r="D69" s="84">
        <v>0</v>
      </c>
    </row>
    <row r="70" spans="2:4" ht="17.25" customHeight="1">
      <c r="B70" s="98" t="s">
        <v>135</v>
      </c>
      <c r="C70" s="84">
        <v>0</v>
      </c>
      <c r="D70" s="84">
        <v>0</v>
      </c>
    </row>
    <row r="71" ht="17.25" customHeight="1">
      <c r="D71" s="84"/>
    </row>
    <row r="72" ht="17.25" customHeight="1">
      <c r="D72" s="84"/>
    </row>
    <row r="73" spans="1:6" ht="20.25" customHeight="1">
      <c r="A73" s="90" t="s">
        <v>149</v>
      </c>
      <c r="B73" s="113"/>
      <c r="C73" s="104">
        <f>C75-C86</f>
        <v>43418094847</v>
      </c>
      <c r="D73" s="104">
        <f>D75-D86</f>
        <v>-12058350387</v>
      </c>
      <c r="E73" s="108"/>
      <c r="F73" s="83">
        <f>E73/9</f>
        <v>0</v>
      </c>
    </row>
    <row r="74" spans="3:4" ht="12" customHeight="1">
      <c r="C74" s="114"/>
      <c r="D74" s="114"/>
    </row>
    <row r="75" spans="2:4" ht="18.75" customHeight="1">
      <c r="B75" s="94" t="s">
        <v>150</v>
      </c>
      <c r="C75" s="95">
        <f>C76+C81</f>
        <v>55256960841</v>
      </c>
      <c r="D75" s="95">
        <f>D76+D81</f>
        <v>8275156464</v>
      </c>
    </row>
    <row r="76" spans="2:4" ht="20.25" customHeight="1">
      <c r="B76" s="102" t="s">
        <v>138</v>
      </c>
      <c r="C76" s="97">
        <f>SUM(C77:C80)</f>
        <v>36019102980</v>
      </c>
      <c r="D76" s="97">
        <f>SUM(D77:D80)</f>
        <v>4422374990</v>
      </c>
    </row>
    <row r="77" spans="2:4" ht="22.5" customHeight="1">
      <c r="B77" s="98" t="s">
        <v>139</v>
      </c>
      <c r="C77" s="101">
        <v>35802608339</v>
      </c>
      <c r="D77" s="103">
        <v>4175282371</v>
      </c>
    </row>
    <row r="78" spans="2:5" ht="17.25" customHeight="1">
      <c r="B78" s="98" t="s">
        <v>134</v>
      </c>
      <c r="D78" s="84">
        <v>0</v>
      </c>
      <c r="E78" s="108">
        <f>C78+C83-C89-C95</f>
        <v>817465681</v>
      </c>
    </row>
    <row r="79" spans="2:5" ht="17.25" customHeight="1">
      <c r="B79" s="98" t="s">
        <v>135</v>
      </c>
      <c r="C79" s="111">
        <f>225666181-9171540</f>
        <v>216494641</v>
      </c>
      <c r="D79" s="111">
        <v>247092619</v>
      </c>
      <c r="E79" s="108">
        <f>C79+C84-C90-C96</f>
        <v>-11622371353</v>
      </c>
    </row>
    <row r="80" spans="4:5" ht="17.25" customHeight="1">
      <c r="D80" s="84"/>
      <c r="E80" s="108">
        <f>E79+11622371353</f>
        <v>0</v>
      </c>
    </row>
    <row r="81" spans="2:4" ht="18.75" customHeight="1">
      <c r="B81" s="102" t="s">
        <v>143</v>
      </c>
      <c r="C81" s="97">
        <f>SUM(C82:C84)</f>
        <v>19237857861</v>
      </c>
      <c r="D81" s="97">
        <f>SUM(D82:D84)</f>
        <v>3852781474</v>
      </c>
    </row>
    <row r="82" spans="2:4" ht="17.25" customHeight="1">
      <c r="B82" s="98" t="s">
        <v>139</v>
      </c>
      <c r="C82" s="101">
        <v>18420392180</v>
      </c>
      <c r="D82" s="101">
        <v>3021520160</v>
      </c>
    </row>
    <row r="83" spans="2:5" ht="17.25" customHeight="1">
      <c r="B83" s="98" t="s">
        <v>134</v>
      </c>
      <c r="C83" s="99">
        <v>817465681</v>
      </c>
      <c r="D83" s="99">
        <v>831261314</v>
      </c>
      <c r="E83" s="108">
        <f>D83-817961314</f>
        <v>13300000</v>
      </c>
    </row>
    <row r="84" spans="2:4" ht="17.25" customHeight="1">
      <c r="B84" s="98" t="s">
        <v>135</v>
      </c>
      <c r="D84" s="84">
        <v>0</v>
      </c>
    </row>
    <row r="85" ht="17.25" customHeight="1">
      <c r="D85" s="84"/>
    </row>
    <row r="86" spans="2:4" ht="18.75" customHeight="1">
      <c r="B86" s="94" t="s">
        <v>151</v>
      </c>
      <c r="C86" s="95">
        <f>SUM(C88:C93)</f>
        <v>11838865994</v>
      </c>
      <c r="D86" s="95">
        <f>SUM(D88:D93)</f>
        <v>20333506851</v>
      </c>
    </row>
    <row r="87" spans="2:4" ht="21.75" customHeight="1">
      <c r="B87" s="110" t="s">
        <v>132</v>
      </c>
      <c r="C87" s="97">
        <f>SUM(C88:C91)</f>
        <v>0</v>
      </c>
      <c r="D87" s="97">
        <f>SUM(D88:D91)</f>
        <v>899770067</v>
      </c>
    </row>
    <row r="88" spans="2:4" ht="17.25" customHeight="1">
      <c r="B88" s="98" t="s">
        <v>133</v>
      </c>
      <c r="D88" s="84">
        <v>0</v>
      </c>
    </row>
    <row r="89" spans="2:4" ht="17.25" customHeight="1">
      <c r="B89" s="98" t="s">
        <v>134</v>
      </c>
      <c r="C89" s="84">
        <v>0</v>
      </c>
      <c r="D89" s="84">
        <v>13300000</v>
      </c>
    </row>
    <row r="90" spans="2:4" ht="17.25" customHeight="1">
      <c r="B90" s="98" t="s">
        <v>135</v>
      </c>
      <c r="D90" s="84">
        <v>886470067</v>
      </c>
    </row>
    <row r="91" ht="17.25" customHeight="1">
      <c r="D91" s="84"/>
    </row>
    <row r="92" ht="17.25" customHeight="1">
      <c r="D92" s="84"/>
    </row>
    <row r="93" spans="2:4" ht="18.75" customHeight="1">
      <c r="B93" s="110" t="s">
        <v>136</v>
      </c>
      <c r="C93" s="97">
        <f>SUM(C94:C97)</f>
        <v>11838865994</v>
      </c>
      <c r="D93" s="97">
        <f>SUM(D94:D97)</f>
        <v>19433736784</v>
      </c>
    </row>
    <row r="94" spans="2:4" ht="17.25" customHeight="1">
      <c r="B94" s="98" t="s">
        <v>133</v>
      </c>
      <c r="C94" s="84">
        <v>0</v>
      </c>
      <c r="D94" s="84">
        <v>0</v>
      </c>
    </row>
    <row r="95" spans="2:4" ht="17.25" customHeight="1">
      <c r="B95" s="98" t="s">
        <v>134</v>
      </c>
      <c r="C95" s="84">
        <v>0</v>
      </c>
      <c r="D95" s="84">
        <v>0</v>
      </c>
    </row>
    <row r="96" spans="2:4" ht="17.25" customHeight="1">
      <c r="B96" s="98" t="s">
        <v>135</v>
      </c>
      <c r="C96" s="111">
        <v>11838865994</v>
      </c>
      <c r="D96" s="111">
        <v>19433736784</v>
      </c>
    </row>
    <row r="97" ht="17.25" customHeight="1">
      <c r="D97" s="84"/>
    </row>
    <row r="98" spans="1:4" ht="20.25" customHeight="1">
      <c r="A98" s="90" t="s">
        <v>152</v>
      </c>
      <c r="B98" s="91"/>
      <c r="C98" s="104">
        <f>C100-C111</f>
        <v>222138656298</v>
      </c>
      <c r="D98" s="104">
        <f>D100-D111</f>
        <v>152575804844</v>
      </c>
    </row>
    <row r="99" spans="1:4" ht="16.5" customHeight="1">
      <c r="A99" s="93"/>
      <c r="C99" s="112"/>
      <c r="D99" s="112"/>
    </row>
    <row r="100" spans="2:4" ht="16.5" customHeight="1">
      <c r="B100" s="94" t="s">
        <v>153</v>
      </c>
      <c r="C100" s="95">
        <f>C101+C106</f>
        <v>222138656298</v>
      </c>
      <c r="D100" s="95">
        <f>D101+D106</f>
        <v>152575804844</v>
      </c>
    </row>
    <row r="101" spans="2:4" ht="21" customHeight="1">
      <c r="B101" s="110" t="s">
        <v>132</v>
      </c>
      <c r="C101" s="97">
        <f>SUM(C102:C104)</f>
        <v>0</v>
      </c>
      <c r="D101" s="97">
        <f>SUM(D102:D104)</f>
        <v>0</v>
      </c>
    </row>
    <row r="102" spans="1:4" ht="16.5" customHeight="1">
      <c r="A102" s="93"/>
      <c r="B102" s="98" t="s">
        <v>133</v>
      </c>
      <c r="D102" s="84"/>
    </row>
    <row r="103" spans="1:4" ht="16.5" customHeight="1">
      <c r="A103" s="93"/>
      <c r="B103" s="98" t="s">
        <v>134</v>
      </c>
      <c r="D103" s="84"/>
    </row>
    <row r="104" spans="1:4" ht="16.5" customHeight="1">
      <c r="A104" s="93"/>
      <c r="B104" s="98" t="s">
        <v>135</v>
      </c>
      <c r="D104" s="84"/>
    </row>
    <row r="105" spans="1:4" ht="16.5" customHeight="1">
      <c r="A105" s="93"/>
      <c r="D105" s="84"/>
    </row>
    <row r="106" spans="1:4" ht="16.5" customHeight="1">
      <c r="A106" s="93"/>
      <c r="B106" s="96" t="s">
        <v>136</v>
      </c>
      <c r="C106" s="107">
        <f>SUM(C107:C110)</f>
        <v>222138656298</v>
      </c>
      <c r="D106" s="107">
        <f>SUM(D107:D110)</f>
        <v>152575804844</v>
      </c>
    </row>
    <row r="107" spans="1:4" ht="16.5" customHeight="1">
      <c r="A107" s="93"/>
      <c r="B107" s="98" t="s">
        <v>133</v>
      </c>
      <c r="C107" s="84">
        <v>0</v>
      </c>
      <c r="D107" s="84">
        <v>0</v>
      </c>
    </row>
    <row r="108" spans="1:4" ht="16.5" customHeight="1">
      <c r="A108" s="93"/>
      <c r="B108" s="98" t="s">
        <v>134</v>
      </c>
      <c r="C108" s="84">
        <v>0</v>
      </c>
      <c r="D108" s="84">
        <v>0</v>
      </c>
    </row>
    <row r="109" spans="1:4" ht="16.5" customHeight="1">
      <c r="A109" s="93"/>
      <c r="B109" s="98" t="s">
        <v>135</v>
      </c>
      <c r="C109" s="84">
        <v>222138656298</v>
      </c>
      <c r="D109" s="84">
        <v>152575804844</v>
      </c>
    </row>
    <row r="110" spans="1:4" ht="16.5" customHeight="1">
      <c r="A110" s="93"/>
      <c r="D110" s="84"/>
    </row>
    <row r="111" spans="2:4" ht="16.5" customHeight="1">
      <c r="B111" s="94" t="s">
        <v>154</v>
      </c>
      <c r="C111" s="95">
        <f>C112+C117</f>
        <v>0</v>
      </c>
      <c r="D111" s="95">
        <f>D112+D117</f>
        <v>0</v>
      </c>
    </row>
    <row r="112" spans="2:4" ht="16.5" customHeight="1">
      <c r="B112" s="102" t="s">
        <v>138</v>
      </c>
      <c r="C112" s="97">
        <f>SUM(C113:C115)</f>
        <v>0</v>
      </c>
      <c r="D112" s="97">
        <f>SUM(D113:D115)</f>
        <v>0</v>
      </c>
    </row>
    <row r="113" spans="2:4" ht="16.5" customHeight="1">
      <c r="B113" s="98" t="s">
        <v>139</v>
      </c>
      <c r="C113" s="84">
        <v>0</v>
      </c>
      <c r="D113" s="84">
        <v>0</v>
      </c>
    </row>
    <row r="114" spans="2:4" ht="16.5" customHeight="1">
      <c r="B114" s="98" t="s">
        <v>134</v>
      </c>
      <c r="D114" s="84"/>
    </row>
    <row r="115" spans="2:4" ht="16.5" customHeight="1">
      <c r="B115" s="98" t="s">
        <v>135</v>
      </c>
      <c r="D115" s="84"/>
    </row>
    <row r="116" spans="2:4" ht="16.5" customHeight="1">
      <c r="B116" s="98"/>
      <c r="D116" s="84"/>
    </row>
    <row r="117" spans="2:4" ht="16.5" customHeight="1">
      <c r="B117" s="102" t="s">
        <v>143</v>
      </c>
      <c r="C117" s="97">
        <f>SUM(C118:C121)</f>
        <v>0</v>
      </c>
      <c r="D117" s="97">
        <f>SUM(D118:D121)</f>
        <v>0</v>
      </c>
    </row>
    <row r="118" spans="2:4" ht="16.5" customHeight="1">
      <c r="B118" s="98" t="s">
        <v>139</v>
      </c>
      <c r="C118" s="84">
        <v>0</v>
      </c>
      <c r="D118" s="84">
        <v>0</v>
      </c>
    </row>
    <row r="119" spans="2:4" ht="16.5" customHeight="1">
      <c r="B119" s="98" t="s">
        <v>134</v>
      </c>
      <c r="C119" s="84">
        <v>0</v>
      </c>
      <c r="D119" s="84">
        <v>0</v>
      </c>
    </row>
    <row r="120" spans="2:4" ht="16.5" customHeight="1">
      <c r="B120" s="98" t="s">
        <v>135</v>
      </c>
      <c r="C120" s="84">
        <v>0</v>
      </c>
      <c r="D120" s="84">
        <v>0</v>
      </c>
    </row>
    <row r="124" ht="12.75" customHeight="1" hidden="1"/>
    <row r="125" spans="2:3" ht="12.75" customHeight="1" hidden="1">
      <c r="B125" s="115" t="s">
        <v>155</v>
      </c>
      <c r="C125" s="115"/>
    </row>
    <row r="126" spans="2:3" ht="12.75" customHeight="1" hidden="1">
      <c r="B126" s="116" t="s">
        <v>156</v>
      </c>
      <c r="C126" s="116"/>
    </row>
    <row r="127" ht="12.75" customHeight="1" hidden="1"/>
    <row r="128" ht="12.75" customHeight="1" hidden="1"/>
    <row r="129" ht="12.75" customHeight="1" hidden="1"/>
    <row r="130" spans="2:3" ht="12.75" customHeight="1" hidden="1">
      <c r="B130" s="116" t="s">
        <v>157</v>
      </c>
      <c r="C130" s="116"/>
    </row>
  </sheetData>
  <mergeCells count="5">
    <mergeCell ref="A1:C1"/>
    <mergeCell ref="A2:C2"/>
    <mergeCell ref="B125:C125"/>
    <mergeCell ref="B126:C126"/>
    <mergeCell ref="B130:C130"/>
  </mergeCells>
  <printOptions horizontalCentered="1"/>
  <pageMargins left="1.1201388888888888" right="0.5597222222222222" top="0.7" bottom="0.4597222222222222" header="0.5118055555555555" footer="0.5118055555555555"/>
  <pageSetup horizontalDpi="300" verticalDpi="300" orientation="portrait" paperSize="9" scale="95"/>
</worksheet>
</file>

<file path=xl/worksheets/sheet3.xml><?xml version="1.0" encoding="utf-8"?>
<worksheet xmlns="http://schemas.openxmlformats.org/spreadsheetml/2006/main" xmlns:r="http://schemas.openxmlformats.org/officeDocument/2006/relationships">
  <dimension ref="A1:G47"/>
  <sheetViews>
    <sheetView tabSelected="1" workbookViewId="0" topLeftCell="A1">
      <selection activeCell="A43" sqref="A43"/>
    </sheetView>
  </sheetViews>
  <sheetFormatPr defaultColWidth="9.00390625" defaultRowHeight="12.75"/>
  <cols>
    <col min="1" max="1" width="63.125" style="1" customWidth="1"/>
    <col min="2" max="2" width="8.00390625" style="1" customWidth="1"/>
    <col min="3" max="3" width="10.25390625" style="1" customWidth="1"/>
    <col min="4" max="4" width="16.125" style="1" customWidth="1"/>
    <col min="5" max="5" width="13.625" style="1" customWidth="1"/>
    <col min="6" max="6" width="18.00390625" style="117" customWidth="1"/>
    <col min="7" max="7" width="18.375" style="117" customWidth="1"/>
    <col min="8" max="16384" width="9.125" style="1" customWidth="1"/>
  </cols>
  <sheetData>
    <row r="1" spans="1:7" ht="13.5">
      <c r="A1" s="118" t="str">
        <f>'[4]Bang can doi ke toan'!A1</f>
        <v>CÔNG TY CỔ PHẦN SẢN XUẤT KINH DOANH XNK DỊCH VỤ VÀ ĐẦU TƯ TÂN BÌNH</v>
      </c>
      <c r="B1" s="118"/>
      <c r="C1" s="118"/>
      <c r="D1" s="118"/>
      <c r="E1" s="118"/>
      <c r="F1" s="118"/>
      <c r="G1" s="118"/>
    </row>
    <row r="2" spans="1:7" ht="12.75">
      <c r="A2" s="119" t="str">
        <f>'[4]Bang can doi ke toan'!A2</f>
        <v>Địa chỉ: 89 Lý Thường Kiệt, Phường 9, Quận Tân Bình, TP. Hồ Chí Minh</v>
      </c>
      <c r="B2" s="119"/>
      <c r="C2" s="119"/>
      <c r="D2" s="119"/>
      <c r="E2" s="119"/>
      <c r="F2" s="119"/>
      <c r="G2" s="119"/>
    </row>
    <row r="3" spans="1:7" ht="12.75">
      <c r="A3" s="9" t="s">
        <v>2</v>
      </c>
      <c r="B3" s="120"/>
      <c r="C3" s="120"/>
      <c r="D3" s="120"/>
      <c r="E3" s="120"/>
      <c r="F3" s="120"/>
      <c r="G3" s="120"/>
    </row>
    <row r="5" spans="1:7" ht="38.25" customHeight="1">
      <c r="A5" s="121" t="s">
        <v>158</v>
      </c>
      <c r="B5" s="121"/>
      <c r="C5" s="121"/>
      <c r="D5" s="121"/>
      <c r="E5" s="121"/>
      <c r="F5" s="121"/>
      <c r="G5" s="121"/>
    </row>
    <row r="6" spans="1:7" ht="19.5">
      <c r="A6" s="121" t="s">
        <v>159</v>
      </c>
      <c r="B6" s="121"/>
      <c r="C6" s="121"/>
      <c r="D6" s="121"/>
      <c r="E6" s="121"/>
      <c r="F6" s="121"/>
      <c r="G6" s="121"/>
    </row>
    <row r="7" spans="1:7" s="1" customFormat="1" ht="12.75">
      <c r="A7" s="82"/>
      <c r="B7" s="82"/>
      <c r="C7" s="82"/>
      <c r="D7" s="82"/>
      <c r="E7" s="82"/>
      <c r="G7" s="117" t="s">
        <v>160</v>
      </c>
    </row>
    <row r="8" ht="15.75" customHeight="1">
      <c r="A8" s="122"/>
    </row>
    <row r="9" spans="1:7" s="126" customFormat="1" ht="21" customHeight="1">
      <c r="A9" s="123" t="s">
        <v>161</v>
      </c>
      <c r="B9" s="123" t="s">
        <v>162</v>
      </c>
      <c r="C9" s="124" t="s">
        <v>8</v>
      </c>
      <c r="D9" s="123" t="s">
        <v>163</v>
      </c>
      <c r="E9" s="123"/>
      <c r="F9" s="125" t="s">
        <v>164</v>
      </c>
      <c r="G9" s="125"/>
    </row>
    <row r="10" spans="1:7" s="126" customFormat="1" ht="30" customHeight="1">
      <c r="A10" s="123"/>
      <c r="B10" s="123"/>
      <c r="C10" s="124"/>
      <c r="D10" s="123" t="s">
        <v>165</v>
      </c>
      <c r="E10" s="123" t="s">
        <v>166</v>
      </c>
      <c r="F10" s="123" t="s">
        <v>165</v>
      </c>
      <c r="G10" s="127" t="s">
        <v>166</v>
      </c>
    </row>
    <row r="11" spans="1:7" s="122" customFormat="1" ht="19.5" customHeight="1">
      <c r="A11" s="128" t="s">
        <v>167</v>
      </c>
      <c r="B11" s="129" t="s">
        <v>168</v>
      </c>
      <c r="C11" s="130" t="s">
        <v>169</v>
      </c>
      <c r="D11" s="131">
        <v>181052317948</v>
      </c>
      <c r="E11" s="132">
        <v>0</v>
      </c>
      <c r="F11" s="133">
        <v>698852927164</v>
      </c>
      <c r="G11" s="134">
        <v>565192111199.0002</v>
      </c>
    </row>
    <row r="12" spans="1:7" ht="18.75" customHeight="1">
      <c r="A12" s="135" t="s">
        <v>170</v>
      </c>
      <c r="B12" s="136" t="s">
        <v>171</v>
      </c>
      <c r="C12" s="137"/>
      <c r="D12" s="36">
        <v>68178113</v>
      </c>
      <c r="E12" s="138">
        <v>0</v>
      </c>
      <c r="F12" s="67">
        <v>105373089</v>
      </c>
      <c r="G12" s="67">
        <v>1039688549</v>
      </c>
    </row>
    <row r="13" spans="1:7" s="122" customFormat="1" ht="18.75" customHeight="1">
      <c r="A13" s="128" t="s">
        <v>172</v>
      </c>
      <c r="B13" s="129" t="s">
        <v>173</v>
      </c>
      <c r="C13" s="130"/>
      <c r="D13" s="131">
        <v>180984139835</v>
      </c>
      <c r="E13" s="132">
        <v>0</v>
      </c>
      <c r="F13" s="133">
        <v>698747554075</v>
      </c>
      <c r="G13" s="133">
        <v>564152422650.0002</v>
      </c>
    </row>
    <row r="14" spans="1:7" ht="18.75" customHeight="1">
      <c r="A14" s="135" t="s">
        <v>174</v>
      </c>
      <c r="B14" s="136" t="s">
        <v>175</v>
      </c>
      <c r="C14" s="137" t="s">
        <v>176</v>
      </c>
      <c r="D14" s="36">
        <v>129395620509</v>
      </c>
      <c r="E14" s="138">
        <v>0</v>
      </c>
      <c r="F14" s="67">
        <v>530100994206</v>
      </c>
      <c r="G14" s="67">
        <v>456314548526</v>
      </c>
    </row>
    <row r="15" spans="1:7" ht="18.75" customHeight="1">
      <c r="A15" s="135" t="s">
        <v>177</v>
      </c>
      <c r="B15" s="136" t="s">
        <v>178</v>
      </c>
      <c r="C15" s="137"/>
      <c r="D15" s="36">
        <v>51588519326</v>
      </c>
      <c r="E15" s="138">
        <v>0</v>
      </c>
      <c r="F15" s="67">
        <v>168646559869</v>
      </c>
      <c r="G15" s="67">
        <v>107837874123.99997</v>
      </c>
    </row>
    <row r="16" spans="1:7" ht="18.75" customHeight="1">
      <c r="A16" s="135" t="s">
        <v>179</v>
      </c>
      <c r="B16" s="136" t="s">
        <v>180</v>
      </c>
      <c r="C16" s="137" t="s">
        <v>181</v>
      </c>
      <c r="D16" s="36">
        <v>4507635302</v>
      </c>
      <c r="E16" s="138">
        <v>0</v>
      </c>
      <c r="F16" s="67">
        <v>29149751294</v>
      </c>
      <c r="G16" s="67">
        <v>30274924428</v>
      </c>
    </row>
    <row r="17" spans="1:7" ht="18.75" customHeight="1">
      <c r="A17" s="135" t="s">
        <v>182</v>
      </c>
      <c r="B17" s="136" t="s">
        <v>183</v>
      </c>
      <c r="C17" s="137" t="s">
        <v>184</v>
      </c>
      <c r="D17" s="36">
        <v>10726068540</v>
      </c>
      <c r="E17" s="139">
        <v>0</v>
      </c>
      <c r="F17" s="67">
        <v>27446256586</v>
      </c>
      <c r="G17" s="67">
        <v>7885741974</v>
      </c>
    </row>
    <row r="18" spans="1:7" ht="18.75" customHeight="1">
      <c r="A18" s="140" t="s">
        <v>185</v>
      </c>
      <c r="B18" s="136" t="s">
        <v>186</v>
      </c>
      <c r="C18" s="137"/>
      <c r="D18" s="141">
        <v>3299205548</v>
      </c>
      <c r="E18" s="139">
        <v>0</v>
      </c>
      <c r="F18" s="142">
        <v>11758762771</v>
      </c>
      <c r="G18" s="67">
        <v>7588621735</v>
      </c>
    </row>
    <row r="19" spans="1:7" ht="18.75" customHeight="1">
      <c r="A19" s="135" t="s">
        <v>187</v>
      </c>
      <c r="B19" s="136" t="s">
        <v>188</v>
      </c>
      <c r="C19" s="137"/>
      <c r="D19" s="36">
        <v>11130710480</v>
      </c>
      <c r="E19" s="138">
        <v>0</v>
      </c>
      <c r="F19" s="67">
        <v>48625611671</v>
      </c>
      <c r="G19" s="67">
        <v>34625072842</v>
      </c>
    </row>
    <row r="20" spans="1:7" ht="18.75" customHeight="1">
      <c r="A20" s="135" t="s">
        <v>189</v>
      </c>
      <c r="B20" s="136" t="s">
        <v>190</v>
      </c>
      <c r="C20" s="137"/>
      <c r="D20" s="36">
        <v>9310989258</v>
      </c>
      <c r="E20" s="138">
        <v>0</v>
      </c>
      <c r="F20" s="67">
        <v>28808490977</v>
      </c>
      <c r="G20" s="67">
        <v>33319623727</v>
      </c>
    </row>
    <row r="21" spans="1:7" s="122" customFormat="1" ht="18.75" customHeight="1">
      <c r="A21" s="128" t="s">
        <v>191</v>
      </c>
      <c r="B21" s="129" t="s">
        <v>192</v>
      </c>
      <c r="C21" s="130"/>
      <c r="D21" s="131">
        <v>24928386350</v>
      </c>
      <c r="E21" s="132">
        <v>0</v>
      </c>
      <c r="F21" s="133">
        <v>92915951929</v>
      </c>
      <c r="G21" s="133">
        <v>62282360008.99998</v>
      </c>
    </row>
    <row r="22" spans="1:7" ht="18.75" customHeight="1">
      <c r="A22" s="135" t="s">
        <v>193</v>
      </c>
      <c r="B22" s="136" t="s">
        <v>194</v>
      </c>
      <c r="C22" s="137"/>
      <c r="D22" s="36">
        <v>392339895</v>
      </c>
      <c r="E22" s="138">
        <v>0</v>
      </c>
      <c r="F22" s="67">
        <v>1427456271</v>
      </c>
      <c r="G22" s="67">
        <v>3812289425</v>
      </c>
    </row>
    <row r="23" spans="1:7" ht="18.75" customHeight="1">
      <c r="A23" s="135" t="s">
        <v>195</v>
      </c>
      <c r="B23" s="136" t="s">
        <v>196</v>
      </c>
      <c r="C23" s="137"/>
      <c r="D23" s="36">
        <v>40800235</v>
      </c>
      <c r="E23" s="138">
        <v>0</v>
      </c>
      <c r="F23" s="67">
        <v>437213946</v>
      </c>
      <c r="G23" s="67">
        <v>3164443100</v>
      </c>
    </row>
    <row r="24" spans="1:7" ht="18.75" customHeight="1">
      <c r="A24" s="135" t="s">
        <v>197</v>
      </c>
      <c r="B24" s="136" t="s">
        <v>198</v>
      </c>
      <c r="C24" s="137"/>
      <c r="D24" s="36">
        <v>351539660</v>
      </c>
      <c r="E24" s="138">
        <v>0</v>
      </c>
      <c r="F24" s="67">
        <v>990242325</v>
      </c>
      <c r="G24" s="67">
        <v>647846325</v>
      </c>
    </row>
    <row r="25" spans="1:7" ht="18.75" customHeight="1">
      <c r="A25" s="135" t="s">
        <v>199</v>
      </c>
      <c r="B25" s="136"/>
      <c r="C25" s="137"/>
      <c r="D25" s="36">
        <v>0</v>
      </c>
      <c r="E25" s="138">
        <v>0</v>
      </c>
      <c r="F25" s="67">
        <v>3308676309</v>
      </c>
      <c r="G25" s="67">
        <v>1069862851</v>
      </c>
    </row>
    <row r="26" spans="1:7" ht="18.75" customHeight="1">
      <c r="A26" s="128" t="s">
        <v>200</v>
      </c>
      <c r="B26" s="129" t="s">
        <v>201</v>
      </c>
      <c r="C26" s="130"/>
      <c r="D26" s="131">
        <v>25279926010</v>
      </c>
      <c r="E26" s="132">
        <v>0</v>
      </c>
      <c r="F26" s="133">
        <v>97214870563</v>
      </c>
      <c r="G26" s="133">
        <v>64000069184.99998</v>
      </c>
    </row>
    <row r="27" spans="1:7" ht="12.75" customHeight="1" hidden="1">
      <c r="A27" s="27" t="s">
        <v>202</v>
      </c>
      <c r="B27" s="129"/>
      <c r="C27" s="130"/>
      <c r="D27" s="36"/>
      <c r="E27" s="138">
        <v>0</v>
      </c>
      <c r="F27" s="67"/>
      <c r="G27" s="67"/>
    </row>
    <row r="28" spans="1:7" ht="12.75" customHeight="1" hidden="1">
      <c r="A28" s="27" t="s">
        <v>203</v>
      </c>
      <c r="B28" s="130"/>
      <c r="C28" s="130"/>
      <c r="D28" s="36">
        <v>1524352800</v>
      </c>
      <c r="E28" s="138">
        <v>0</v>
      </c>
      <c r="F28" s="67">
        <v>0</v>
      </c>
      <c r="G28" s="67"/>
    </row>
    <row r="29" spans="1:7" ht="12.75" customHeight="1" hidden="1">
      <c r="A29" s="27" t="s">
        <v>204</v>
      </c>
      <c r="B29" s="130"/>
      <c r="C29" s="130"/>
      <c r="D29" s="36">
        <v>0</v>
      </c>
      <c r="E29" s="138">
        <v>0</v>
      </c>
      <c r="F29" s="67">
        <v>216700943</v>
      </c>
      <c r="G29" s="67"/>
    </row>
    <row r="30" spans="1:7" ht="12.75" customHeight="1" hidden="1">
      <c r="A30" s="27" t="s">
        <v>205</v>
      </c>
      <c r="B30" s="130"/>
      <c r="C30" s="130"/>
      <c r="D30" s="36">
        <v>23755573210</v>
      </c>
      <c r="E30" s="138">
        <v>0</v>
      </c>
      <c r="F30" s="67">
        <v>47240080426</v>
      </c>
      <c r="G30" s="67"/>
    </row>
    <row r="31" spans="1:7" ht="18.75" customHeight="1">
      <c r="A31" s="135" t="s">
        <v>206</v>
      </c>
      <c r="B31" s="136" t="s">
        <v>207</v>
      </c>
      <c r="C31" s="137" t="s">
        <v>208</v>
      </c>
      <c r="D31" s="36">
        <v>6442186428</v>
      </c>
      <c r="E31" s="138">
        <v>0</v>
      </c>
      <c r="F31" s="67">
        <v>22596264519</v>
      </c>
      <c r="G31" s="67">
        <v>12742752312</v>
      </c>
    </row>
    <row r="32" spans="1:7" ht="18.75" customHeight="1">
      <c r="A32" s="135" t="s">
        <v>209</v>
      </c>
      <c r="B32" s="136" t="s">
        <v>210</v>
      </c>
      <c r="C32" s="137" t="s">
        <v>208</v>
      </c>
      <c r="D32" s="36">
        <v>91062057</v>
      </c>
      <c r="E32" s="138">
        <v>0</v>
      </c>
      <c r="F32" s="67">
        <v>91062057</v>
      </c>
      <c r="G32" s="67">
        <v>-1100425</v>
      </c>
    </row>
    <row r="33" spans="1:7" ht="18.75" customHeight="1">
      <c r="A33" s="128" t="s">
        <v>211</v>
      </c>
      <c r="B33" s="129" t="s">
        <v>212</v>
      </c>
      <c r="C33" s="130"/>
      <c r="D33" s="131">
        <v>18746677525</v>
      </c>
      <c r="E33" s="132">
        <v>0</v>
      </c>
      <c r="F33" s="133">
        <v>74527543987</v>
      </c>
      <c r="G33" s="67">
        <v>51258417297.99998</v>
      </c>
    </row>
    <row r="34" spans="1:7" ht="18.75" customHeight="1">
      <c r="A34" s="143" t="s">
        <v>213</v>
      </c>
      <c r="B34" s="144" t="s">
        <v>214</v>
      </c>
      <c r="C34" s="145"/>
      <c r="D34" s="146">
        <v>1562.2231270833333</v>
      </c>
      <c r="E34" s="146">
        <v>0</v>
      </c>
      <c r="F34" s="147">
        <v>6210.628665583334</v>
      </c>
      <c r="G34" s="147">
        <v>4271.5347748333315</v>
      </c>
    </row>
    <row r="35" spans="1:5" ht="9" customHeight="1">
      <c r="A35" s="55"/>
      <c r="B35" s="56"/>
      <c r="C35" s="56"/>
      <c r="D35" s="148"/>
      <c r="E35" s="148"/>
    </row>
    <row r="36" spans="1:5" ht="12.75" hidden="1">
      <c r="A36" s="55"/>
      <c r="B36" s="12" t="s">
        <v>215</v>
      </c>
      <c r="C36" s="12"/>
      <c r="D36" s="12"/>
      <c r="E36" s="12"/>
    </row>
    <row r="37" spans="1:5" ht="12.75" hidden="1">
      <c r="A37" s="55" t="s">
        <v>216</v>
      </c>
      <c r="B37" s="56" t="s">
        <v>217</v>
      </c>
      <c r="C37" s="56"/>
      <c r="D37" s="56"/>
      <c r="E37" s="56"/>
    </row>
    <row r="38" ht="12.75" hidden="1"/>
    <row r="39" ht="12.75" hidden="1"/>
    <row r="40" ht="12.75" customHeight="1" hidden="1"/>
    <row r="41" ht="12.75" hidden="1">
      <c r="A41" s="55" t="s">
        <v>218</v>
      </c>
    </row>
    <row r="42" spans="4:5" ht="12.75" hidden="1">
      <c r="D42" s="3"/>
      <c r="E42" s="3"/>
    </row>
    <row r="43" spans="4:5" ht="12.75">
      <c r="D43" s="3"/>
      <c r="E43" s="3"/>
    </row>
    <row r="44" spans="1:5" ht="15">
      <c r="A44" s="149" t="s">
        <v>219</v>
      </c>
      <c r="D44" s="117"/>
      <c r="E44" s="150"/>
    </row>
    <row r="45" spans="1:7" ht="18.75" customHeight="1">
      <c r="A45" s="79" t="s">
        <v>220</v>
      </c>
      <c r="B45" s="137"/>
      <c r="C45" s="137"/>
      <c r="D45" s="36"/>
      <c r="E45" s="138"/>
      <c r="F45" s="67"/>
      <c r="G45" s="67"/>
    </row>
    <row r="46" spans="1:5" ht="18.75" customHeight="1">
      <c r="A46" s="79" t="s">
        <v>221</v>
      </c>
      <c r="B46" s="151"/>
      <c r="C46" s="151"/>
      <c r="D46" s="152"/>
      <c r="E46" s="117"/>
    </row>
    <row r="47" spans="1:5" ht="18.75" customHeight="1">
      <c r="A47" s="135"/>
      <c r="B47" s="151"/>
      <c r="C47" s="151"/>
      <c r="D47" s="152"/>
      <c r="E47" s="117"/>
    </row>
  </sheetData>
  <mergeCells count="9">
    <mergeCell ref="A5:G5"/>
    <mergeCell ref="A6:G6"/>
    <mergeCell ref="A9:A10"/>
    <mergeCell ref="B9:B10"/>
    <mergeCell ref="C9:C10"/>
    <mergeCell ref="D9:E9"/>
    <mergeCell ref="F9:G9"/>
    <mergeCell ref="B36:D36"/>
    <mergeCell ref="B37:D37"/>
  </mergeCells>
  <printOptions/>
  <pageMargins left="0.7701388888888889" right="0.24027777777777778" top="0.5201388888888889" bottom="0.3902777777777778"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3:S86"/>
  <sheetViews>
    <sheetView workbookViewId="0" topLeftCell="A37">
      <selection activeCell="E7" sqref="E7"/>
    </sheetView>
  </sheetViews>
  <sheetFormatPr defaultColWidth="9.00390625" defaultRowHeight="12.75"/>
  <cols>
    <col min="1" max="1" width="21.875" style="153" customWidth="1"/>
    <col min="2" max="2" width="16.00390625" style="153" customWidth="1"/>
    <col min="3" max="3" width="14.25390625" style="153" customWidth="1"/>
    <col min="4" max="4" width="0" style="153" hidden="1" customWidth="1"/>
    <col min="5" max="5" width="15.625" style="153" customWidth="1"/>
    <col min="6" max="6" width="13.875" style="153" customWidth="1"/>
    <col min="7" max="7" width="14.75390625" style="153" customWidth="1"/>
    <col min="8" max="8" width="16.125" style="153" customWidth="1"/>
    <col min="9" max="9" width="16.00390625" style="153" customWidth="1"/>
    <col min="10" max="10" width="15.75390625" style="153" customWidth="1"/>
    <col min="11" max="11" width="17.875" style="153" customWidth="1"/>
    <col min="12" max="12" width="11.25390625" style="153" customWidth="1"/>
    <col min="13" max="14" width="9.125" style="153" customWidth="1"/>
    <col min="15" max="15" width="14.125" style="153" customWidth="1"/>
    <col min="16" max="17" width="12.375" style="153" customWidth="1"/>
    <col min="18" max="16384" width="9.125" style="153" customWidth="1"/>
  </cols>
  <sheetData>
    <row r="3" spans="1:11" ht="24.75" customHeight="1">
      <c r="A3" s="11" t="s">
        <v>222</v>
      </c>
      <c r="B3" s="11"/>
      <c r="C3" s="11"/>
      <c r="D3" s="11"/>
      <c r="E3" s="11"/>
      <c r="F3" s="11"/>
      <c r="G3" s="11"/>
      <c r="H3" s="11"/>
      <c r="I3" s="11"/>
      <c r="J3" s="11"/>
      <c r="K3" s="11"/>
    </row>
    <row r="4" ht="12.75">
      <c r="J4" s="154"/>
    </row>
    <row r="5" spans="1:11" ht="19.5" customHeight="1">
      <c r="A5" s="155" t="s">
        <v>223</v>
      </c>
      <c r="B5" s="156" t="s">
        <v>224</v>
      </c>
      <c r="C5" s="52" t="s">
        <v>225</v>
      </c>
      <c r="D5" s="157" t="s">
        <v>226</v>
      </c>
      <c r="E5" s="51" t="s">
        <v>227</v>
      </c>
      <c r="F5" s="157" t="s">
        <v>228</v>
      </c>
      <c r="G5" s="51" t="s">
        <v>229</v>
      </c>
      <c r="H5" s="157" t="s">
        <v>230</v>
      </c>
      <c r="I5" s="51" t="s">
        <v>231</v>
      </c>
      <c r="J5" s="158" t="s">
        <v>232</v>
      </c>
      <c r="K5" s="158" t="s">
        <v>233</v>
      </c>
    </row>
    <row r="6" spans="1:11" ht="19.5" customHeight="1">
      <c r="A6" s="159" t="s">
        <v>234</v>
      </c>
      <c r="B6" s="160"/>
      <c r="C6" s="161"/>
      <c r="D6" s="162"/>
      <c r="E6" s="160"/>
      <c r="F6" s="162"/>
      <c r="G6" s="160"/>
      <c r="H6" s="162">
        <f>754763142+154271663</f>
        <v>909034805</v>
      </c>
      <c r="I6" s="160"/>
      <c r="J6" s="161"/>
      <c r="K6" s="161">
        <f>SUM(B6:J6)</f>
        <v>909034805</v>
      </c>
    </row>
    <row r="7" spans="1:19" ht="19.5" customHeight="1">
      <c r="A7" s="163" t="s">
        <v>235</v>
      </c>
      <c r="B7" s="160">
        <f>SUM(B8:B12)</f>
        <v>0</v>
      </c>
      <c r="C7" s="160">
        <f aca="true" t="shared" si="0" ref="C7:J7">SUM(C8:C12)</f>
        <v>0</v>
      </c>
      <c r="D7" s="160">
        <f t="shared" si="0"/>
        <v>0</v>
      </c>
      <c r="E7" s="160">
        <f t="shared" si="0"/>
        <v>0</v>
      </c>
      <c r="F7" s="160">
        <f t="shared" si="0"/>
        <v>0</v>
      </c>
      <c r="G7" s="160">
        <f t="shared" si="0"/>
        <v>0</v>
      </c>
      <c r="H7" s="160">
        <f t="shared" si="0"/>
        <v>0</v>
      </c>
      <c r="I7" s="162">
        <f t="shared" si="0"/>
        <v>0</v>
      </c>
      <c r="J7" s="160">
        <f t="shared" si="0"/>
        <v>0</v>
      </c>
      <c r="K7" s="161">
        <f>SUM(B7:J7)</f>
        <v>0</v>
      </c>
      <c r="N7" s="153" t="s">
        <v>236</v>
      </c>
      <c r="O7" s="164"/>
      <c r="P7" s="164"/>
      <c r="Q7" s="164"/>
      <c r="R7" s="164"/>
      <c r="S7" s="164"/>
    </row>
    <row r="8" spans="1:19" ht="16.5" customHeight="1">
      <c r="A8" s="165" t="s">
        <v>237</v>
      </c>
      <c r="B8" s="166">
        <f>B37+B58</f>
        <v>0</v>
      </c>
      <c r="C8" s="166">
        <f aca="true" t="shared" si="1" ref="B8:J12">C37+C58</f>
        <v>0</v>
      </c>
      <c r="D8" s="166">
        <f t="shared" si="1"/>
        <v>0</v>
      </c>
      <c r="E8" s="166">
        <f t="shared" si="1"/>
        <v>0</v>
      </c>
      <c r="F8" s="166">
        <f t="shared" si="1"/>
        <v>0</v>
      </c>
      <c r="G8" s="166">
        <f t="shared" si="1"/>
        <v>0</v>
      </c>
      <c r="H8" s="166">
        <f t="shared" si="1"/>
        <v>0</v>
      </c>
      <c r="I8" s="166">
        <f t="shared" si="1"/>
        <v>0</v>
      </c>
      <c r="J8" s="166">
        <f t="shared" si="1"/>
        <v>0</v>
      </c>
      <c r="K8" s="161">
        <f aca="true" t="shared" si="2" ref="K8:K15">SUM(B8:J8)</f>
        <v>0</v>
      </c>
      <c r="N8" s="153" t="s">
        <v>238</v>
      </c>
      <c r="O8" s="164"/>
      <c r="P8" s="164"/>
      <c r="Q8" s="164"/>
      <c r="R8" s="164"/>
      <c r="S8" s="164"/>
    </row>
    <row r="9" spans="1:19" ht="16.5" customHeight="1">
      <c r="A9" s="165" t="s">
        <v>239</v>
      </c>
      <c r="B9" s="166">
        <f t="shared" si="1"/>
        <v>0</v>
      </c>
      <c r="C9" s="166">
        <f t="shared" si="1"/>
        <v>0</v>
      </c>
      <c r="D9" s="166">
        <f t="shared" si="1"/>
        <v>0</v>
      </c>
      <c r="E9" s="166">
        <f t="shared" si="1"/>
        <v>0</v>
      </c>
      <c r="F9" s="166">
        <f t="shared" si="1"/>
        <v>0</v>
      </c>
      <c r="G9" s="166">
        <f t="shared" si="1"/>
        <v>0</v>
      </c>
      <c r="H9" s="166">
        <f t="shared" si="1"/>
        <v>0</v>
      </c>
      <c r="I9" s="166">
        <f t="shared" si="1"/>
        <v>0</v>
      </c>
      <c r="J9" s="166">
        <f t="shared" si="1"/>
        <v>0</v>
      </c>
      <c r="K9" s="161">
        <f t="shared" si="2"/>
        <v>0</v>
      </c>
      <c r="N9" s="153" t="s">
        <v>240</v>
      </c>
      <c r="O9" s="164"/>
      <c r="P9" s="164"/>
      <c r="Q9" s="164"/>
      <c r="R9" s="164"/>
      <c r="S9" s="164"/>
    </row>
    <row r="10" spans="1:19" ht="16.5" customHeight="1">
      <c r="A10" s="165" t="s">
        <v>241</v>
      </c>
      <c r="B10" s="166">
        <f t="shared" si="1"/>
        <v>0</v>
      </c>
      <c r="C10" s="166">
        <f t="shared" si="1"/>
        <v>0</v>
      </c>
      <c r="D10" s="166">
        <f t="shared" si="1"/>
        <v>0</v>
      </c>
      <c r="E10" s="166">
        <f t="shared" si="1"/>
        <v>0</v>
      </c>
      <c r="F10" s="166">
        <f t="shared" si="1"/>
        <v>0</v>
      </c>
      <c r="G10" s="166">
        <f t="shared" si="1"/>
        <v>0</v>
      </c>
      <c r="H10" s="166">
        <f t="shared" si="1"/>
        <v>0</v>
      </c>
      <c r="I10" s="166">
        <f t="shared" si="1"/>
        <v>0</v>
      </c>
      <c r="J10" s="166">
        <f t="shared" si="1"/>
        <v>0</v>
      </c>
      <c r="K10" s="161">
        <f>SUM(B10:J10)</f>
        <v>0</v>
      </c>
      <c r="N10" s="153" t="s">
        <v>242</v>
      </c>
      <c r="O10" s="164"/>
      <c r="P10" s="164"/>
      <c r="Q10" s="164"/>
      <c r="R10" s="164"/>
      <c r="S10" s="164"/>
    </row>
    <row r="11" spans="1:19" ht="16.5" customHeight="1">
      <c r="A11" s="165" t="s">
        <v>243</v>
      </c>
      <c r="B11" s="166">
        <f t="shared" si="1"/>
        <v>0</v>
      </c>
      <c r="C11" s="166">
        <f t="shared" si="1"/>
        <v>0</v>
      </c>
      <c r="D11" s="166">
        <f t="shared" si="1"/>
        <v>0</v>
      </c>
      <c r="E11" s="166">
        <f t="shared" si="1"/>
        <v>0</v>
      </c>
      <c r="F11" s="166">
        <f t="shared" si="1"/>
        <v>0</v>
      </c>
      <c r="G11" s="166">
        <f t="shared" si="1"/>
        <v>0</v>
      </c>
      <c r="H11" s="166">
        <f t="shared" si="1"/>
        <v>0</v>
      </c>
      <c r="I11" s="166">
        <f t="shared" si="1"/>
        <v>0</v>
      </c>
      <c r="J11" s="166">
        <f t="shared" si="1"/>
        <v>0</v>
      </c>
      <c r="K11" s="161">
        <f t="shared" si="2"/>
        <v>0</v>
      </c>
      <c r="N11" s="153" t="s">
        <v>244</v>
      </c>
      <c r="O11" s="164"/>
      <c r="P11" s="164"/>
      <c r="Q11" s="164"/>
      <c r="R11" s="164"/>
      <c r="S11" s="164"/>
    </row>
    <row r="12" spans="1:19" ht="16.5" customHeight="1">
      <c r="A12" s="165" t="s">
        <v>245</v>
      </c>
      <c r="B12" s="166">
        <f t="shared" si="1"/>
        <v>0</v>
      </c>
      <c r="C12" s="166">
        <f t="shared" si="1"/>
        <v>0</v>
      </c>
      <c r="D12" s="166">
        <f t="shared" si="1"/>
        <v>0</v>
      </c>
      <c r="E12" s="166">
        <f t="shared" si="1"/>
        <v>0</v>
      </c>
      <c r="F12" s="166">
        <f t="shared" si="1"/>
        <v>0</v>
      </c>
      <c r="G12" s="166">
        <f t="shared" si="1"/>
        <v>0</v>
      </c>
      <c r="H12" s="166">
        <f t="shared" si="1"/>
        <v>0</v>
      </c>
      <c r="I12" s="166">
        <f t="shared" si="1"/>
        <v>0</v>
      </c>
      <c r="J12" s="166">
        <f t="shared" si="1"/>
        <v>0</v>
      </c>
      <c r="K12" s="161">
        <f t="shared" si="2"/>
        <v>0</v>
      </c>
      <c r="N12" s="153" t="s">
        <v>246</v>
      </c>
      <c r="O12" s="164"/>
      <c r="P12" s="164"/>
      <c r="Q12" s="164"/>
      <c r="R12" s="164"/>
      <c r="S12" s="164"/>
    </row>
    <row r="13" spans="1:19" ht="19.5" customHeight="1">
      <c r="A13" s="167" t="s">
        <v>247</v>
      </c>
      <c r="B13" s="166">
        <f>B45+B65</f>
        <v>0</v>
      </c>
      <c r="C13" s="166">
        <f>C45+C65</f>
        <v>0</v>
      </c>
      <c r="D13" s="166">
        <f>D45+D65</f>
        <v>0</v>
      </c>
      <c r="E13" s="166">
        <f>E45+E65</f>
        <v>0</v>
      </c>
      <c r="F13" s="166">
        <f>F45+F64</f>
        <v>0</v>
      </c>
      <c r="G13" s="166">
        <f>G45+G64</f>
        <v>0</v>
      </c>
      <c r="H13" s="166">
        <f>H45+H65</f>
        <v>0</v>
      </c>
      <c r="I13" s="166">
        <f>I45+I65</f>
        <v>0</v>
      </c>
      <c r="J13" s="166">
        <f>J45+J64</f>
        <v>0</v>
      </c>
      <c r="K13" s="161">
        <f t="shared" si="2"/>
        <v>0</v>
      </c>
      <c r="O13" s="164"/>
      <c r="P13" s="164"/>
      <c r="Q13" s="168"/>
      <c r="R13" s="164"/>
      <c r="S13" s="164"/>
    </row>
    <row r="14" spans="1:19" ht="19.5" customHeight="1">
      <c r="A14" s="167" t="s">
        <v>248</v>
      </c>
      <c r="B14" s="166">
        <f>B46+B67</f>
        <v>0</v>
      </c>
      <c r="C14" s="166">
        <f>C46+C67</f>
        <v>0</v>
      </c>
      <c r="D14" s="166">
        <f>D46+D67</f>
        <v>0</v>
      </c>
      <c r="E14" s="166">
        <f>E46+E67</f>
        <v>0</v>
      </c>
      <c r="F14" s="166">
        <f>F46+F66</f>
        <v>0</v>
      </c>
      <c r="G14" s="166">
        <f>G46+G66</f>
        <v>0</v>
      </c>
      <c r="H14" s="166">
        <f>H46+H67</f>
        <v>0</v>
      </c>
      <c r="I14" s="166">
        <f>I46+I67</f>
        <v>0</v>
      </c>
      <c r="J14" s="166">
        <f>J46+J66</f>
        <v>0</v>
      </c>
      <c r="K14" s="161">
        <f t="shared" si="2"/>
        <v>0</v>
      </c>
      <c r="O14" s="164"/>
      <c r="P14" s="164"/>
      <c r="Q14" s="164"/>
      <c r="R14" s="164"/>
      <c r="S14" s="164"/>
    </row>
    <row r="15" spans="1:19" ht="19.5" customHeight="1">
      <c r="A15" s="169" t="s">
        <v>249</v>
      </c>
      <c r="B15" s="170">
        <f>B43+B44+B47+B48+B49+B66+B68+B64</f>
        <v>0</v>
      </c>
      <c r="C15" s="170">
        <f>C43+C44+C47+C48+C49+C66+C68+C64</f>
        <v>0</v>
      </c>
      <c r="D15" s="170">
        <f>D43+D44+D47+D48+D49+D66+D68+D64</f>
        <v>0</v>
      </c>
      <c r="E15" s="170">
        <f>E43+E44+E47+E48+E49+E66+E68+E64</f>
        <v>0</v>
      </c>
      <c r="F15" s="170">
        <f>F42+F47+F67+F43+F44+F63+F65</f>
        <v>0</v>
      </c>
      <c r="G15" s="170">
        <f>G42+G47+G67+G43+G44+G63+G65</f>
        <v>0</v>
      </c>
      <c r="H15" s="170">
        <f>H43+H47+H48+H49+H66+H68+H64</f>
        <v>0</v>
      </c>
      <c r="I15" s="170">
        <f>I42+I47+I43+I44+I63+I68+I66+I64</f>
        <v>0</v>
      </c>
      <c r="J15" s="170">
        <f>J42+J47+J67+J43+J44+J63+J65</f>
        <v>0</v>
      </c>
      <c r="K15" s="161">
        <f t="shared" si="2"/>
        <v>0</v>
      </c>
      <c r="O15" s="164"/>
      <c r="P15" s="164"/>
      <c r="Q15" s="164"/>
      <c r="R15" s="164"/>
      <c r="S15" s="164"/>
    </row>
    <row r="16" spans="1:19" ht="23.25" customHeight="1">
      <c r="A16" s="169" t="s">
        <v>233</v>
      </c>
      <c r="B16" s="171">
        <f>B6+B7+B13+B14+B15</f>
        <v>0</v>
      </c>
      <c r="C16" s="172">
        <f aca="true" t="shared" si="3" ref="C16:J16">C6+C7+C13+C14+C15</f>
        <v>0</v>
      </c>
      <c r="D16" s="171">
        <f t="shared" si="3"/>
        <v>0</v>
      </c>
      <c r="E16" s="171">
        <f t="shared" si="3"/>
        <v>0</v>
      </c>
      <c r="F16" s="172">
        <f t="shared" si="3"/>
        <v>0</v>
      </c>
      <c r="G16" s="171">
        <f t="shared" si="3"/>
        <v>0</v>
      </c>
      <c r="H16" s="172">
        <f>H6+H7+H13+H14+H15</f>
        <v>909034805</v>
      </c>
      <c r="I16" s="171">
        <f>I6+I7+I13+I14+I15</f>
        <v>0</v>
      </c>
      <c r="J16" s="172">
        <f t="shared" si="3"/>
        <v>0</v>
      </c>
      <c r="K16" s="171">
        <f>K6+K7+K13+K14+K15</f>
        <v>909034805</v>
      </c>
      <c r="O16" s="164"/>
      <c r="P16" s="164"/>
      <c r="Q16" s="164"/>
      <c r="R16" s="164"/>
      <c r="S16" s="164"/>
    </row>
    <row r="17" spans="2:19" ht="16.5" customHeight="1">
      <c r="B17" s="164"/>
      <c r="C17" s="164"/>
      <c r="D17" s="164"/>
      <c r="E17" s="164"/>
      <c r="F17" s="164"/>
      <c r="G17" s="164"/>
      <c r="H17" s="164"/>
      <c r="I17" s="164"/>
      <c r="J17" s="164"/>
      <c r="K17" s="164"/>
      <c r="O17" s="164"/>
      <c r="P17" s="164"/>
      <c r="Q17" s="164"/>
      <c r="R17" s="164"/>
      <c r="S17" s="164"/>
    </row>
    <row r="18" spans="2:19" ht="16.5" customHeight="1">
      <c r="B18" s="164"/>
      <c r="C18" s="164"/>
      <c r="D18" s="164"/>
      <c r="E18" s="164"/>
      <c r="F18" s="164"/>
      <c r="G18" s="164"/>
      <c r="H18" s="164"/>
      <c r="I18" s="164"/>
      <c r="J18" s="164"/>
      <c r="K18" s="164"/>
      <c r="O18" s="164"/>
      <c r="P18" s="164"/>
      <c r="Q18" s="164"/>
      <c r="R18" s="164"/>
      <c r="S18" s="164"/>
    </row>
    <row r="19" spans="2:19" ht="16.5" customHeight="1">
      <c r="B19" s="164"/>
      <c r="C19" s="164"/>
      <c r="D19" s="164"/>
      <c r="E19" s="164"/>
      <c r="F19" s="164"/>
      <c r="G19" s="164"/>
      <c r="H19" s="164"/>
      <c r="I19" s="164"/>
      <c r="J19" s="164"/>
      <c r="K19" s="164"/>
      <c r="O19" s="164"/>
      <c r="P19" s="164"/>
      <c r="Q19" s="164"/>
      <c r="R19" s="164"/>
      <c r="S19" s="164"/>
    </row>
    <row r="20" spans="2:19" ht="16.5" customHeight="1">
      <c r="B20" s="164"/>
      <c r="C20" s="164"/>
      <c r="D20" s="164"/>
      <c r="E20" s="164"/>
      <c r="F20" s="164"/>
      <c r="G20" s="164"/>
      <c r="H20" s="164"/>
      <c r="I20" s="164"/>
      <c r="J20" s="164"/>
      <c r="K20" s="164"/>
      <c r="O20" s="164"/>
      <c r="P20" s="164"/>
      <c r="Q20" s="164"/>
      <c r="R20" s="164"/>
      <c r="S20" s="164"/>
    </row>
    <row r="21" spans="2:19" ht="16.5" customHeight="1">
      <c r="B21" s="164"/>
      <c r="C21" s="164"/>
      <c r="D21" s="164"/>
      <c r="E21" s="164"/>
      <c r="F21" s="164"/>
      <c r="G21" s="164"/>
      <c r="H21" s="164"/>
      <c r="I21" s="164"/>
      <c r="J21" s="164"/>
      <c r="K21" s="164"/>
      <c r="O21" s="164"/>
      <c r="P21" s="164"/>
      <c r="Q21" s="164"/>
      <c r="R21" s="164"/>
      <c r="S21" s="164"/>
    </row>
    <row r="22" spans="2:19" ht="16.5" customHeight="1">
      <c r="B22" s="164"/>
      <c r="C22" s="164"/>
      <c r="D22" s="164"/>
      <c r="E22" s="164"/>
      <c r="F22" s="164"/>
      <c r="G22" s="164"/>
      <c r="H22" s="164"/>
      <c r="I22" s="164"/>
      <c r="J22" s="164"/>
      <c r="K22" s="164"/>
      <c r="O22" s="164"/>
      <c r="P22" s="164"/>
      <c r="Q22" s="164"/>
      <c r="R22" s="164"/>
      <c r="S22" s="164"/>
    </row>
    <row r="23" spans="2:19" ht="16.5" customHeight="1">
      <c r="B23" s="164"/>
      <c r="C23" s="164"/>
      <c r="D23" s="164"/>
      <c r="E23" s="164"/>
      <c r="F23" s="164"/>
      <c r="G23" s="164"/>
      <c r="H23" s="164"/>
      <c r="I23" s="164"/>
      <c r="J23" s="164"/>
      <c r="K23" s="164"/>
      <c r="O23" s="164"/>
      <c r="P23" s="164"/>
      <c r="Q23" s="164"/>
      <c r="R23" s="164"/>
      <c r="S23" s="164"/>
    </row>
    <row r="24" spans="2:19" ht="16.5" customHeight="1">
      <c r="B24" s="164"/>
      <c r="C24" s="164"/>
      <c r="D24" s="164"/>
      <c r="E24" s="164"/>
      <c r="F24" s="164"/>
      <c r="G24" s="164"/>
      <c r="H24" s="164"/>
      <c r="I24" s="164"/>
      <c r="J24" s="164"/>
      <c r="K24" s="164"/>
      <c r="O24" s="164"/>
      <c r="P24" s="164"/>
      <c r="Q24" s="164"/>
      <c r="R24" s="164"/>
      <c r="S24" s="164"/>
    </row>
    <row r="25" spans="2:19" ht="16.5" customHeight="1">
      <c r="B25" s="164"/>
      <c r="C25" s="164"/>
      <c r="D25" s="164"/>
      <c r="E25" s="164"/>
      <c r="F25" s="164"/>
      <c r="G25" s="164"/>
      <c r="H25" s="164"/>
      <c r="I25" s="164"/>
      <c r="J25" s="164"/>
      <c r="K25" s="164"/>
      <c r="O25" s="164"/>
      <c r="P25" s="164"/>
      <c r="Q25" s="164"/>
      <c r="R25" s="164"/>
      <c r="S25" s="164"/>
    </row>
    <row r="26" spans="2:19" ht="16.5" customHeight="1">
      <c r="B26" s="164"/>
      <c r="C26" s="164"/>
      <c r="D26" s="164"/>
      <c r="E26" s="164"/>
      <c r="F26" s="164"/>
      <c r="G26" s="164"/>
      <c r="H26" s="164"/>
      <c r="I26" s="164"/>
      <c r="J26" s="164"/>
      <c r="K26" s="164"/>
      <c r="O26" s="164"/>
      <c r="P26" s="164"/>
      <c r="Q26" s="164"/>
      <c r="R26" s="164"/>
      <c r="S26" s="164"/>
    </row>
    <row r="27" spans="2:19" ht="16.5" customHeight="1">
      <c r="B27" s="164"/>
      <c r="C27" s="164"/>
      <c r="D27" s="164"/>
      <c r="E27" s="164"/>
      <c r="F27" s="164"/>
      <c r="G27" s="164"/>
      <c r="H27" s="164"/>
      <c r="I27" s="164"/>
      <c r="J27" s="164"/>
      <c r="K27" s="164"/>
      <c r="O27" s="164"/>
      <c r="P27" s="164"/>
      <c r="Q27" s="164"/>
      <c r="R27" s="164"/>
      <c r="S27" s="164"/>
    </row>
    <row r="28" spans="2:19" ht="16.5" customHeight="1">
      <c r="B28" s="164"/>
      <c r="C28" s="164"/>
      <c r="D28" s="164"/>
      <c r="E28" s="164"/>
      <c r="F28" s="164"/>
      <c r="G28" s="164"/>
      <c r="H28" s="164"/>
      <c r="I28" s="164"/>
      <c r="J28" s="164"/>
      <c r="K28" s="164"/>
      <c r="O28" s="164"/>
      <c r="P28" s="164"/>
      <c r="Q28" s="164"/>
      <c r="R28" s="164"/>
      <c r="S28" s="164"/>
    </row>
    <row r="29" spans="2:19" ht="16.5" customHeight="1">
      <c r="B29" s="164"/>
      <c r="C29" s="164"/>
      <c r="D29" s="164"/>
      <c r="E29" s="164"/>
      <c r="F29" s="164"/>
      <c r="G29" s="164"/>
      <c r="H29" s="164"/>
      <c r="I29" s="164"/>
      <c r="J29" s="164"/>
      <c r="K29" s="164"/>
      <c r="O29" s="164"/>
      <c r="P29" s="164"/>
      <c r="Q29" s="164"/>
      <c r="R29" s="164"/>
      <c r="S29" s="164"/>
    </row>
    <row r="30" spans="2:19" ht="16.5" customHeight="1">
      <c r="B30" s="164"/>
      <c r="C30" s="164"/>
      <c r="D30" s="164"/>
      <c r="E30" s="164"/>
      <c r="F30" s="164"/>
      <c r="G30" s="164"/>
      <c r="H30" s="164"/>
      <c r="I30" s="164"/>
      <c r="J30" s="164"/>
      <c r="K30" s="164"/>
      <c r="O30" s="164"/>
      <c r="P30" s="164"/>
      <c r="Q30" s="164"/>
      <c r="R30" s="164"/>
      <c r="S30" s="164"/>
    </row>
    <row r="31" spans="2:19" ht="16.5" customHeight="1">
      <c r="B31" s="164"/>
      <c r="C31" s="164"/>
      <c r="D31" s="164"/>
      <c r="E31" s="164"/>
      <c r="F31" s="164"/>
      <c r="G31" s="164"/>
      <c r="H31" s="164"/>
      <c r="I31" s="164"/>
      <c r="J31" s="164"/>
      <c r="K31" s="164"/>
      <c r="O31" s="164"/>
      <c r="P31" s="164"/>
      <c r="Q31" s="164"/>
      <c r="R31" s="164"/>
      <c r="S31" s="164"/>
    </row>
    <row r="32" spans="2:19" ht="16.5" customHeight="1">
      <c r="B32" s="164"/>
      <c r="C32" s="164"/>
      <c r="D32" s="164"/>
      <c r="E32" s="164"/>
      <c r="F32" s="164"/>
      <c r="G32" s="164"/>
      <c r="H32" s="164"/>
      <c r="I32" s="164"/>
      <c r="J32" s="164"/>
      <c r="K32" s="164"/>
      <c r="O32" s="164"/>
      <c r="P32" s="164"/>
      <c r="Q32" s="164"/>
      <c r="R32" s="164"/>
      <c r="S32" s="164"/>
    </row>
    <row r="33" spans="2:19" ht="16.5" customHeight="1">
      <c r="B33" s="164"/>
      <c r="C33" s="164"/>
      <c r="D33" s="164"/>
      <c r="E33" s="164"/>
      <c r="F33" s="164"/>
      <c r="G33" s="164"/>
      <c r="H33" s="164"/>
      <c r="I33" s="164"/>
      <c r="J33" s="164"/>
      <c r="K33" s="164"/>
      <c r="O33" s="164"/>
      <c r="P33" s="164"/>
      <c r="Q33" s="164"/>
      <c r="R33" s="164"/>
      <c r="S33" s="164"/>
    </row>
    <row r="34" spans="1:19" ht="16.5" customHeight="1">
      <c r="A34" s="173" t="s">
        <v>250</v>
      </c>
      <c r="B34" s="173"/>
      <c r="C34" s="173"/>
      <c r="D34" s="173"/>
      <c r="E34" s="173"/>
      <c r="F34" s="173"/>
      <c r="G34" s="173"/>
      <c r="H34" s="173"/>
      <c r="I34" s="173"/>
      <c r="J34" s="173"/>
      <c r="K34" s="173"/>
      <c r="O34" s="164"/>
      <c r="P34" s="164"/>
      <c r="Q34" s="164"/>
      <c r="R34" s="164"/>
      <c r="S34" s="164"/>
    </row>
    <row r="35" spans="2:10" ht="9.75" customHeight="1">
      <c r="B35" s="164"/>
      <c r="J35" s="154"/>
    </row>
    <row r="36" spans="1:11" ht="16.5" customHeight="1">
      <c r="A36" s="156" t="s">
        <v>223</v>
      </c>
      <c r="B36" s="156" t="s">
        <v>224</v>
      </c>
      <c r="C36" s="52" t="s">
        <v>225</v>
      </c>
      <c r="D36" s="174" t="s">
        <v>226</v>
      </c>
      <c r="E36" s="156" t="s">
        <v>227</v>
      </c>
      <c r="F36" s="174" t="s">
        <v>228</v>
      </c>
      <c r="G36" s="156" t="s">
        <v>229</v>
      </c>
      <c r="H36" s="156" t="s">
        <v>230</v>
      </c>
      <c r="I36" s="158" t="s">
        <v>231</v>
      </c>
      <c r="J36" s="158" t="s">
        <v>135</v>
      </c>
      <c r="K36" s="158" t="s">
        <v>233</v>
      </c>
    </row>
    <row r="37" spans="1:11" ht="15.75" customHeight="1">
      <c r="A37" s="165" t="s">
        <v>251</v>
      </c>
      <c r="B37" s="166"/>
      <c r="C37" s="175"/>
      <c r="D37" s="176"/>
      <c r="E37" s="175"/>
      <c r="F37" s="176"/>
      <c r="G37" s="166"/>
      <c r="H37" s="166"/>
      <c r="I37" s="176"/>
      <c r="J37" s="166"/>
      <c r="K37" s="177">
        <f aca="true" t="shared" si="4" ref="K37:K52">SUM(B37:J37)</f>
        <v>0</v>
      </c>
    </row>
    <row r="38" spans="1:11" ht="15.75" customHeight="1">
      <c r="A38" s="165" t="s">
        <v>252</v>
      </c>
      <c r="B38" s="166"/>
      <c r="C38" s="166"/>
      <c r="D38" s="176"/>
      <c r="E38" s="166"/>
      <c r="F38" s="176"/>
      <c r="G38" s="166"/>
      <c r="H38" s="166"/>
      <c r="I38" s="176"/>
      <c r="J38" s="166"/>
      <c r="K38" s="177">
        <f t="shared" si="4"/>
        <v>0</v>
      </c>
    </row>
    <row r="39" spans="1:11" ht="15.75" customHeight="1">
      <c r="A39" s="165" t="s">
        <v>253</v>
      </c>
      <c r="B39" s="166"/>
      <c r="C39" s="166"/>
      <c r="D39" s="176"/>
      <c r="E39" s="166"/>
      <c r="F39" s="176"/>
      <c r="G39" s="166"/>
      <c r="H39" s="166"/>
      <c r="I39" s="176"/>
      <c r="J39" s="166"/>
      <c r="K39" s="177">
        <f t="shared" si="4"/>
        <v>0</v>
      </c>
    </row>
    <row r="40" spans="1:11" ht="15.75" customHeight="1">
      <c r="A40" s="165" t="s">
        <v>254</v>
      </c>
      <c r="B40" s="166"/>
      <c r="C40" s="166"/>
      <c r="D40" s="176"/>
      <c r="E40" s="166"/>
      <c r="F40" s="176"/>
      <c r="G40" s="166"/>
      <c r="H40" s="166"/>
      <c r="I40" s="176"/>
      <c r="J40" s="166"/>
      <c r="K40" s="177">
        <f t="shared" si="4"/>
        <v>0</v>
      </c>
    </row>
    <row r="41" spans="1:11" ht="15.75" customHeight="1">
      <c r="A41" s="165" t="s">
        <v>255</v>
      </c>
      <c r="B41" s="166"/>
      <c r="C41" s="166"/>
      <c r="D41" s="176"/>
      <c r="E41" s="166"/>
      <c r="F41" s="176"/>
      <c r="G41" s="166"/>
      <c r="H41" s="166"/>
      <c r="I41" s="176"/>
      <c r="J41" s="166"/>
      <c r="K41" s="177">
        <f t="shared" si="4"/>
        <v>0</v>
      </c>
    </row>
    <row r="42" spans="1:11" ht="15.75" customHeight="1">
      <c r="A42" s="165" t="s">
        <v>256</v>
      </c>
      <c r="B42" s="166"/>
      <c r="C42" s="166"/>
      <c r="D42" s="176"/>
      <c r="E42" s="166"/>
      <c r="F42" s="176"/>
      <c r="G42" s="166"/>
      <c r="H42" s="166"/>
      <c r="I42" s="176"/>
      <c r="J42" s="166"/>
      <c r="K42" s="177">
        <f t="shared" si="4"/>
        <v>0</v>
      </c>
    </row>
    <row r="43" spans="1:11" ht="15.75" customHeight="1">
      <c r="A43" s="165" t="s">
        <v>257</v>
      </c>
      <c r="B43" s="166"/>
      <c r="C43" s="166"/>
      <c r="D43" s="176"/>
      <c r="E43" s="166"/>
      <c r="F43" s="176"/>
      <c r="G43" s="166"/>
      <c r="H43" s="166"/>
      <c r="I43" s="176"/>
      <c r="J43" s="166"/>
      <c r="K43" s="177">
        <f t="shared" si="4"/>
        <v>0</v>
      </c>
    </row>
    <row r="44" spans="1:11" ht="15.75" customHeight="1">
      <c r="A44" s="165" t="s">
        <v>258</v>
      </c>
      <c r="B44" s="166"/>
      <c r="C44" s="166"/>
      <c r="D44" s="176"/>
      <c r="E44" s="166"/>
      <c r="F44" s="176"/>
      <c r="G44" s="166"/>
      <c r="H44" s="166"/>
      <c r="I44" s="176"/>
      <c r="J44" s="166"/>
      <c r="K44" s="177">
        <f t="shared" si="4"/>
        <v>0</v>
      </c>
    </row>
    <row r="45" spans="1:11" ht="15.75" customHeight="1">
      <c r="A45" s="165" t="s">
        <v>259</v>
      </c>
      <c r="B45" s="166"/>
      <c r="C45" s="166"/>
      <c r="D45" s="176"/>
      <c r="E45" s="166"/>
      <c r="F45" s="176"/>
      <c r="G45" s="166"/>
      <c r="H45" s="166"/>
      <c r="I45" s="176"/>
      <c r="J45" s="166"/>
      <c r="K45" s="177">
        <f t="shared" si="4"/>
        <v>0</v>
      </c>
    </row>
    <row r="46" spans="1:13" ht="15.75" customHeight="1">
      <c r="A46" s="165" t="s">
        <v>260</v>
      </c>
      <c r="B46" s="166"/>
      <c r="C46" s="166"/>
      <c r="D46" s="176"/>
      <c r="E46" s="166"/>
      <c r="F46" s="176"/>
      <c r="G46" s="166"/>
      <c r="H46" s="166"/>
      <c r="I46" s="176"/>
      <c r="J46" s="166"/>
      <c r="K46" s="177">
        <f t="shared" si="4"/>
        <v>0</v>
      </c>
      <c r="M46" s="153" t="s">
        <v>261</v>
      </c>
    </row>
    <row r="47" spans="1:11" ht="15.75" customHeight="1">
      <c r="A47" s="165" t="s">
        <v>262</v>
      </c>
      <c r="B47" s="166"/>
      <c r="C47" s="166"/>
      <c r="D47" s="176"/>
      <c r="E47" s="166"/>
      <c r="F47" s="176"/>
      <c r="G47" s="166"/>
      <c r="H47" s="166"/>
      <c r="I47" s="176"/>
      <c r="J47" s="166"/>
      <c r="K47" s="177">
        <f t="shared" si="4"/>
        <v>0</v>
      </c>
    </row>
    <row r="48" spans="1:11" ht="15.75" customHeight="1">
      <c r="A48" s="165" t="s">
        <v>263</v>
      </c>
      <c r="B48" s="166"/>
      <c r="C48" s="166"/>
      <c r="D48" s="176"/>
      <c r="E48" s="166"/>
      <c r="F48" s="176"/>
      <c r="G48" s="166"/>
      <c r="H48" s="166"/>
      <c r="I48" s="176"/>
      <c r="J48" s="166"/>
      <c r="K48" s="177">
        <f t="shared" si="4"/>
        <v>0</v>
      </c>
    </row>
    <row r="49" spans="1:11" ht="15.75" customHeight="1">
      <c r="A49" s="165" t="s">
        <v>264</v>
      </c>
      <c r="B49" s="166"/>
      <c r="C49" s="166"/>
      <c r="D49" s="176"/>
      <c r="E49" s="166"/>
      <c r="F49" s="176"/>
      <c r="G49" s="166"/>
      <c r="H49" s="166"/>
      <c r="I49" s="176"/>
      <c r="J49" s="166"/>
      <c r="K49" s="177">
        <f t="shared" si="4"/>
        <v>0</v>
      </c>
    </row>
    <row r="50" spans="1:11" ht="15.75" customHeight="1">
      <c r="A50" s="165" t="s">
        <v>265</v>
      </c>
      <c r="B50" s="166"/>
      <c r="C50" s="166"/>
      <c r="D50" s="176"/>
      <c r="E50" s="166"/>
      <c r="F50" s="176"/>
      <c r="G50" s="166"/>
      <c r="H50" s="166"/>
      <c r="I50" s="176"/>
      <c r="J50" s="166"/>
      <c r="K50" s="177">
        <f t="shared" si="4"/>
        <v>0</v>
      </c>
    </row>
    <row r="51" spans="1:11" ht="15.75" customHeight="1">
      <c r="A51" s="165" t="s">
        <v>266</v>
      </c>
      <c r="B51" s="166"/>
      <c r="C51" s="166"/>
      <c r="D51" s="176"/>
      <c r="E51" s="166"/>
      <c r="F51" s="176"/>
      <c r="G51" s="166"/>
      <c r="H51" s="166"/>
      <c r="I51" s="176"/>
      <c r="J51" s="166"/>
      <c r="K51" s="177">
        <f t="shared" si="4"/>
        <v>0</v>
      </c>
    </row>
    <row r="52" spans="1:11" ht="15.75" customHeight="1">
      <c r="A52" s="178" t="s">
        <v>267</v>
      </c>
      <c r="B52" s="170"/>
      <c r="C52" s="170"/>
      <c r="D52" s="179"/>
      <c r="E52" s="170"/>
      <c r="F52" s="179"/>
      <c r="G52" s="170"/>
      <c r="H52" s="170"/>
      <c r="I52" s="179"/>
      <c r="J52" s="170"/>
      <c r="K52" s="170">
        <f t="shared" si="4"/>
        <v>0</v>
      </c>
    </row>
    <row r="53" spans="1:11" ht="23.25" customHeight="1">
      <c r="A53" s="169" t="s">
        <v>233</v>
      </c>
      <c r="B53" s="180">
        <f>SUM(B37:B52)</f>
        <v>0</v>
      </c>
      <c r="C53" s="180">
        <f aca="true" t="shared" si="5" ref="C53:H53">SUM(C37:C52)</f>
        <v>0</v>
      </c>
      <c r="D53" s="180">
        <f t="shared" si="5"/>
        <v>0</v>
      </c>
      <c r="E53" s="180">
        <f t="shared" si="5"/>
        <v>0</v>
      </c>
      <c r="F53" s="180">
        <f t="shared" si="5"/>
        <v>0</v>
      </c>
      <c r="G53" s="180">
        <f t="shared" si="5"/>
        <v>0</v>
      </c>
      <c r="H53" s="180">
        <f t="shared" si="5"/>
        <v>0</v>
      </c>
      <c r="I53" s="180">
        <f>SUM(I37:I52)</f>
        <v>0</v>
      </c>
      <c r="J53" s="180">
        <f>SUM(J37:J52)</f>
        <v>0</v>
      </c>
      <c r="K53" s="181">
        <f>SUM(K37:K52)</f>
        <v>0</v>
      </c>
    </row>
    <row r="54" spans="2:11" ht="12.75">
      <c r="B54" s="164"/>
      <c r="C54" s="164"/>
      <c r="D54" s="164"/>
      <c r="E54" s="164"/>
      <c r="F54" s="164"/>
      <c r="G54" s="164"/>
      <c r="H54" s="164"/>
      <c r="I54" s="164"/>
      <c r="J54" s="164"/>
      <c r="K54" s="164"/>
    </row>
    <row r="55" spans="1:11" ht="18.75" customHeight="1">
      <c r="A55" s="173" t="s">
        <v>268</v>
      </c>
      <c r="B55" s="173"/>
      <c r="C55" s="173"/>
      <c r="D55" s="173"/>
      <c r="E55" s="173"/>
      <c r="F55" s="173"/>
      <c r="G55" s="173"/>
      <c r="H55" s="173"/>
      <c r="I55" s="173"/>
      <c r="J55" s="173"/>
      <c r="K55" s="173"/>
    </row>
    <row r="56" spans="2:11" ht="6.75" customHeight="1">
      <c r="B56" s="164"/>
      <c r="C56" s="164"/>
      <c r="D56" s="164"/>
      <c r="E56" s="164"/>
      <c r="F56" s="164"/>
      <c r="G56" s="164"/>
      <c r="H56" s="164"/>
      <c r="I56" s="164"/>
      <c r="J56" s="164"/>
      <c r="K56" s="164"/>
    </row>
    <row r="57" spans="1:11" ht="22.5" customHeight="1">
      <c r="A57" s="156" t="s">
        <v>223</v>
      </c>
      <c r="B57" s="182" t="s">
        <v>224</v>
      </c>
      <c r="C57" s="52" t="s">
        <v>225</v>
      </c>
      <c r="D57" s="183" t="s">
        <v>226</v>
      </c>
      <c r="E57" s="183" t="s">
        <v>227</v>
      </c>
      <c r="F57" s="184" t="s">
        <v>228</v>
      </c>
      <c r="G57" s="182" t="s">
        <v>229</v>
      </c>
      <c r="H57" s="182" t="s">
        <v>230</v>
      </c>
      <c r="I57" s="184" t="s">
        <v>231</v>
      </c>
      <c r="J57" s="182" t="s">
        <v>232</v>
      </c>
      <c r="K57" s="183" t="s">
        <v>233</v>
      </c>
    </row>
    <row r="58" spans="1:11" ht="12.75">
      <c r="A58" s="165" t="s">
        <v>269</v>
      </c>
      <c r="B58" s="166"/>
      <c r="C58" s="166"/>
      <c r="D58" s="177"/>
      <c r="E58" s="177"/>
      <c r="F58" s="176"/>
      <c r="G58" s="166"/>
      <c r="H58" s="166"/>
      <c r="I58" s="176"/>
      <c r="J58" s="166"/>
      <c r="K58" s="177">
        <f aca="true" t="shared" si="6" ref="K58:K69">SUM(B58:J58)</f>
        <v>0</v>
      </c>
    </row>
    <row r="59" spans="1:11" ht="12.75">
      <c r="A59" s="165" t="s">
        <v>252</v>
      </c>
      <c r="B59" s="166"/>
      <c r="C59" s="166"/>
      <c r="D59" s="177"/>
      <c r="E59" s="177"/>
      <c r="F59" s="176"/>
      <c r="G59" s="166"/>
      <c r="H59" s="166"/>
      <c r="I59" s="176"/>
      <c r="J59" s="166"/>
      <c r="K59" s="177">
        <f t="shared" si="6"/>
        <v>0</v>
      </c>
    </row>
    <row r="60" spans="1:11" ht="12.75">
      <c r="A60" s="165" t="s">
        <v>253</v>
      </c>
      <c r="B60" s="166"/>
      <c r="C60" s="166"/>
      <c r="D60" s="177"/>
      <c r="E60" s="177"/>
      <c r="F60" s="176"/>
      <c r="G60" s="166"/>
      <c r="H60" s="166"/>
      <c r="I60" s="176"/>
      <c r="J60" s="166"/>
      <c r="K60" s="177">
        <f t="shared" si="6"/>
        <v>0</v>
      </c>
    </row>
    <row r="61" spans="1:11" ht="12.75">
      <c r="A61" s="165" t="s">
        <v>254</v>
      </c>
      <c r="B61" s="166"/>
      <c r="C61" s="166"/>
      <c r="D61" s="177"/>
      <c r="E61" s="177"/>
      <c r="F61" s="176"/>
      <c r="G61" s="166"/>
      <c r="H61" s="166"/>
      <c r="I61" s="176"/>
      <c r="J61" s="166"/>
      <c r="K61" s="177">
        <f t="shared" si="6"/>
        <v>0</v>
      </c>
    </row>
    <row r="62" spans="1:11" ht="12.75">
      <c r="A62" s="165" t="s">
        <v>255</v>
      </c>
      <c r="B62" s="166"/>
      <c r="C62" s="166"/>
      <c r="D62" s="177"/>
      <c r="E62" s="177"/>
      <c r="F62" s="176"/>
      <c r="G62" s="166"/>
      <c r="H62" s="166"/>
      <c r="I62" s="176"/>
      <c r="J62" s="166"/>
      <c r="K62" s="177">
        <f t="shared" si="6"/>
        <v>0</v>
      </c>
    </row>
    <row r="63" spans="1:11" ht="12.75" hidden="1">
      <c r="A63" s="165"/>
      <c r="B63" s="166"/>
      <c r="C63" s="166"/>
      <c r="D63" s="177"/>
      <c r="E63" s="177"/>
      <c r="F63" s="176"/>
      <c r="G63" s="166"/>
      <c r="H63" s="166"/>
      <c r="I63" s="176"/>
      <c r="J63" s="166"/>
      <c r="K63" s="177">
        <f t="shared" si="6"/>
        <v>0</v>
      </c>
    </row>
    <row r="64" spans="1:11" ht="12.75">
      <c r="A64" s="165" t="s">
        <v>257</v>
      </c>
      <c r="B64" s="166"/>
      <c r="C64" s="166"/>
      <c r="D64" s="177"/>
      <c r="E64" s="177"/>
      <c r="F64" s="176"/>
      <c r="G64" s="166"/>
      <c r="H64" s="166"/>
      <c r="I64" s="176"/>
      <c r="J64" s="166"/>
      <c r="K64" s="177">
        <f t="shared" si="6"/>
        <v>0</v>
      </c>
    </row>
    <row r="65" spans="1:11" ht="12.75">
      <c r="A65" s="165" t="s">
        <v>270</v>
      </c>
      <c r="B65" s="166"/>
      <c r="C65" s="166"/>
      <c r="D65" s="177"/>
      <c r="E65" s="177"/>
      <c r="F65" s="176"/>
      <c r="G65" s="166"/>
      <c r="H65" s="166"/>
      <c r="I65" s="176"/>
      <c r="J65" s="166"/>
      <c r="K65" s="177">
        <f t="shared" si="6"/>
        <v>0</v>
      </c>
    </row>
    <row r="66" spans="1:11" ht="12.75">
      <c r="A66" s="165" t="s">
        <v>258</v>
      </c>
      <c r="B66" s="166"/>
      <c r="C66" s="166"/>
      <c r="D66" s="177"/>
      <c r="E66" s="177"/>
      <c r="F66" s="176"/>
      <c r="G66" s="166"/>
      <c r="H66" s="166"/>
      <c r="I66" s="176"/>
      <c r="J66" s="166"/>
      <c r="K66" s="177">
        <f t="shared" si="6"/>
        <v>0</v>
      </c>
    </row>
    <row r="67" spans="1:11" ht="12.75">
      <c r="A67" s="165" t="s">
        <v>271</v>
      </c>
      <c r="B67" s="166"/>
      <c r="C67" s="166"/>
      <c r="D67" s="177"/>
      <c r="E67" s="177"/>
      <c r="F67" s="176"/>
      <c r="G67" s="166"/>
      <c r="H67" s="166"/>
      <c r="I67" s="176"/>
      <c r="J67" s="166"/>
      <c r="K67" s="177">
        <f t="shared" si="6"/>
        <v>0</v>
      </c>
    </row>
    <row r="68" spans="1:11" ht="12.75">
      <c r="A68" s="165" t="s">
        <v>272</v>
      </c>
      <c r="B68" s="166"/>
      <c r="C68" s="166"/>
      <c r="D68" s="177"/>
      <c r="E68" s="177"/>
      <c r="F68" s="176"/>
      <c r="G68" s="166"/>
      <c r="H68" s="166"/>
      <c r="I68" s="176"/>
      <c r="J68" s="166"/>
      <c r="K68" s="177">
        <f t="shared" si="6"/>
        <v>0</v>
      </c>
    </row>
    <row r="69" spans="1:11" ht="12.75">
      <c r="A69" s="178" t="s">
        <v>273</v>
      </c>
      <c r="B69" s="170"/>
      <c r="C69" s="170"/>
      <c r="D69" s="185"/>
      <c r="E69" s="185"/>
      <c r="F69" s="179"/>
      <c r="G69" s="170"/>
      <c r="H69" s="170"/>
      <c r="I69" s="179"/>
      <c r="J69" s="170"/>
      <c r="K69" s="170">
        <f t="shared" si="6"/>
        <v>0</v>
      </c>
    </row>
    <row r="70" spans="1:11" ht="24.75" customHeight="1">
      <c r="A70" s="169" t="s">
        <v>233</v>
      </c>
      <c r="B70" s="180">
        <f>SUM(B58:B69)</f>
        <v>0</v>
      </c>
      <c r="C70" s="180">
        <f aca="true" t="shared" si="7" ref="C70:K70">SUM(C58:C69)</f>
        <v>0</v>
      </c>
      <c r="D70" s="180">
        <f t="shared" si="7"/>
        <v>0</v>
      </c>
      <c r="E70" s="180">
        <f t="shared" si="7"/>
        <v>0</v>
      </c>
      <c r="F70" s="180">
        <f t="shared" si="7"/>
        <v>0</v>
      </c>
      <c r="G70" s="180">
        <f t="shared" si="7"/>
        <v>0</v>
      </c>
      <c r="H70" s="180">
        <f t="shared" si="7"/>
        <v>0</v>
      </c>
      <c r="I70" s="180">
        <f t="shared" si="7"/>
        <v>0</v>
      </c>
      <c r="J70" s="180">
        <f t="shared" si="7"/>
        <v>0</v>
      </c>
      <c r="K70" s="181">
        <f t="shared" si="7"/>
        <v>0</v>
      </c>
    </row>
    <row r="71" spans="2:11" ht="12.75">
      <c r="B71" s="164"/>
      <c r="C71" s="164"/>
      <c r="D71" s="164"/>
      <c r="E71" s="164"/>
      <c r="F71" s="164"/>
      <c r="G71" s="164"/>
      <c r="H71" s="164"/>
      <c r="I71" s="164"/>
      <c r="J71" s="164"/>
      <c r="K71" s="164"/>
    </row>
    <row r="72" spans="2:11" ht="12.75">
      <c r="B72" s="164"/>
      <c r="C72" s="164"/>
      <c r="D72" s="164"/>
      <c r="E72" s="164"/>
      <c r="F72" s="164"/>
      <c r="G72" s="164"/>
      <c r="H72" s="164"/>
      <c r="I72" s="164"/>
      <c r="J72" s="164"/>
      <c r="K72" s="164"/>
    </row>
    <row r="73" spans="2:11" ht="12.75">
      <c r="B73" s="164"/>
      <c r="C73" s="164"/>
      <c r="D73" s="164"/>
      <c r="E73" s="164"/>
      <c r="F73" s="164"/>
      <c r="G73" s="164"/>
      <c r="H73" s="164"/>
      <c r="I73" s="164"/>
      <c r="J73" s="164"/>
      <c r="K73" s="164"/>
    </row>
    <row r="74" spans="2:11" ht="12.75">
      <c r="B74" s="164"/>
      <c r="C74" s="164"/>
      <c r="D74" s="164"/>
      <c r="E74" s="164"/>
      <c r="F74" s="164"/>
      <c r="G74" s="164"/>
      <c r="H74" s="164"/>
      <c r="I74" s="164"/>
      <c r="J74" s="164"/>
      <c r="K74" s="164"/>
    </row>
    <row r="75" spans="2:11" ht="12.75">
      <c r="B75" s="164"/>
      <c r="C75" s="164"/>
      <c r="D75" s="164"/>
      <c r="E75" s="164"/>
      <c r="F75" s="164"/>
      <c r="G75" s="164"/>
      <c r="H75" s="164"/>
      <c r="I75" s="164"/>
      <c r="J75" s="164"/>
      <c r="K75" s="164"/>
    </row>
    <row r="76" spans="2:11" ht="12.75">
      <c r="B76" s="164"/>
      <c r="C76" s="164"/>
      <c r="D76" s="164"/>
      <c r="E76" s="164"/>
      <c r="F76" s="164"/>
      <c r="G76" s="164"/>
      <c r="H76" s="164"/>
      <c r="I76" s="164"/>
      <c r="J76" s="164"/>
      <c r="K76" s="164"/>
    </row>
    <row r="77" spans="2:11" ht="12.75">
      <c r="B77" s="164"/>
      <c r="C77" s="164"/>
      <c r="D77" s="164"/>
      <c r="E77" s="164"/>
      <c r="F77" s="164"/>
      <c r="G77" s="164"/>
      <c r="H77" s="164"/>
      <c r="I77" s="164"/>
      <c r="J77" s="164"/>
      <c r="K77" s="164"/>
    </row>
    <row r="78" spans="2:11" ht="12.75">
      <c r="B78" s="164"/>
      <c r="C78" s="164"/>
      <c r="D78" s="164"/>
      <c r="E78" s="164"/>
      <c r="F78" s="164"/>
      <c r="G78" s="164"/>
      <c r="H78" s="164"/>
      <c r="I78" s="164"/>
      <c r="J78" s="164"/>
      <c r="K78" s="164"/>
    </row>
    <row r="79" spans="2:11" ht="12.75">
      <c r="B79" s="164"/>
      <c r="C79" s="164"/>
      <c r="D79" s="164"/>
      <c r="E79" s="164"/>
      <c r="F79" s="164"/>
      <c r="G79" s="164"/>
      <c r="H79" s="164"/>
      <c r="I79" s="164"/>
      <c r="J79" s="164"/>
      <c r="K79" s="164"/>
    </row>
    <row r="80" spans="2:11" ht="12.75">
      <c r="B80" s="164"/>
      <c r="C80" s="164"/>
      <c r="D80" s="164"/>
      <c r="E80" s="164"/>
      <c r="F80" s="164"/>
      <c r="G80" s="164"/>
      <c r="H80" s="164"/>
      <c r="I80" s="164"/>
      <c r="J80" s="164"/>
      <c r="K80" s="164"/>
    </row>
    <row r="81" spans="2:11" ht="12.75">
      <c r="B81" s="164"/>
      <c r="C81" s="164"/>
      <c r="D81" s="164"/>
      <c r="E81" s="164"/>
      <c r="F81" s="164"/>
      <c r="G81" s="164"/>
      <c r="H81" s="164"/>
      <c r="I81" s="164"/>
      <c r="J81" s="164"/>
      <c r="K81" s="164"/>
    </row>
    <row r="82" spans="2:11" ht="12.75">
      <c r="B82" s="164"/>
      <c r="C82" s="164"/>
      <c r="D82" s="164"/>
      <c r="E82" s="164"/>
      <c r="F82" s="164"/>
      <c r="G82" s="164"/>
      <c r="H82" s="164"/>
      <c r="I82" s="164"/>
      <c r="J82" s="164"/>
      <c r="K82" s="164"/>
    </row>
    <row r="83" spans="2:11" ht="12.75">
      <c r="B83" s="164"/>
      <c r="C83" s="164"/>
      <c r="D83" s="164"/>
      <c r="E83" s="164"/>
      <c r="F83" s="164"/>
      <c r="G83" s="164"/>
      <c r="H83" s="164"/>
      <c r="I83" s="164"/>
      <c r="J83" s="164"/>
      <c r="K83" s="164"/>
    </row>
    <row r="84" spans="2:11" ht="12.75">
      <c r="B84" s="164"/>
      <c r="C84" s="164"/>
      <c r="D84" s="164"/>
      <c r="E84" s="164"/>
      <c r="F84" s="164"/>
      <c r="G84" s="164"/>
      <c r="H84" s="164"/>
      <c r="I84" s="164"/>
      <c r="J84" s="164"/>
      <c r="K84" s="164"/>
    </row>
    <row r="85" spans="2:11" ht="12.75">
      <c r="B85" s="164"/>
      <c r="C85" s="164"/>
      <c r="D85" s="164"/>
      <c r="E85" s="164"/>
      <c r="F85" s="164"/>
      <c r="G85" s="164"/>
      <c r="H85" s="164"/>
      <c r="I85" s="164"/>
      <c r="J85" s="164"/>
      <c r="K85" s="164"/>
    </row>
    <row r="86" spans="2:11" ht="12.75">
      <c r="B86" s="164"/>
      <c r="C86" s="164"/>
      <c r="D86" s="164"/>
      <c r="E86" s="164"/>
      <c r="F86" s="164"/>
      <c r="G86" s="164"/>
      <c r="H86" s="164"/>
      <c r="I86" s="164"/>
      <c r="J86" s="164"/>
      <c r="K86" s="164"/>
    </row>
  </sheetData>
  <mergeCells count="3">
    <mergeCell ref="A3:K3"/>
    <mergeCell ref="A34:K34"/>
    <mergeCell ref="A55:K55"/>
  </mergeCells>
  <printOptions/>
  <pageMargins left="0.7479166666666667" right="0.7479166666666667" top="0.9840277777777777" bottom="0.9840277777777777"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87"/>
  <sheetViews>
    <sheetView workbookViewId="0" topLeftCell="A64">
      <selection activeCell="A6" sqref="A6"/>
    </sheetView>
  </sheetViews>
  <sheetFormatPr defaultColWidth="9.00390625" defaultRowHeight="12.75"/>
  <cols>
    <col min="1" max="1" width="60.125" style="0" customWidth="1"/>
    <col min="2" max="2" width="18.25390625" style="0" customWidth="1"/>
    <col min="3" max="3" width="17.25390625" style="0" customWidth="1"/>
    <col min="4" max="4" width="11.25390625" style="0" customWidth="1"/>
  </cols>
  <sheetData>
    <row r="1" ht="13.5">
      <c r="A1" s="4" t="s">
        <v>0</v>
      </c>
    </row>
    <row r="2" ht="12.75">
      <c r="A2" s="6" t="s">
        <v>1</v>
      </c>
    </row>
    <row r="3" spans="1:3" ht="12.75">
      <c r="A3" s="8" t="s">
        <v>2</v>
      </c>
      <c r="B3" s="186"/>
      <c r="C3" s="186"/>
    </row>
    <row r="5" spans="1:4" ht="22.5">
      <c r="A5" s="86" t="s">
        <v>274</v>
      </c>
      <c r="B5" s="86"/>
      <c r="C5" s="86"/>
      <c r="D5" s="86"/>
    </row>
    <row r="6" spans="1:6" ht="19.5">
      <c r="A6" s="187" t="s">
        <v>159</v>
      </c>
      <c r="B6" s="187"/>
      <c r="C6" s="187"/>
      <c r="D6" s="187"/>
      <c r="E6" s="188"/>
      <c r="F6" s="188"/>
    </row>
    <row r="7" spans="1:2" ht="20.25" customHeight="1">
      <c r="A7" s="154" t="s">
        <v>275</v>
      </c>
      <c r="B7" s="188"/>
    </row>
    <row r="8" spans="1:2" ht="15" customHeight="1">
      <c r="A8" s="153" t="s">
        <v>276</v>
      </c>
      <c r="B8" s="188"/>
    </row>
    <row r="9" spans="1:2" ht="15" customHeight="1">
      <c r="A9" s="153" t="s">
        <v>277</v>
      </c>
      <c r="B9" s="188"/>
    </row>
    <row r="10" spans="1:2" ht="15" customHeight="1">
      <c r="A10" s="153" t="s">
        <v>278</v>
      </c>
      <c r="B10" s="188"/>
    </row>
    <row r="11" spans="1:2" ht="15" customHeight="1">
      <c r="A11" s="153" t="s">
        <v>279</v>
      </c>
      <c r="B11" s="188"/>
    </row>
    <row r="12" spans="1:2" ht="15" customHeight="1">
      <c r="A12" s="153" t="s">
        <v>280</v>
      </c>
      <c r="B12" s="188"/>
    </row>
    <row r="13" spans="1:2" ht="15" customHeight="1">
      <c r="A13" s="189" t="s">
        <v>281</v>
      </c>
      <c r="B13" s="188"/>
    </row>
    <row r="14" spans="1:2" ht="15" customHeight="1">
      <c r="A14" s="153" t="s">
        <v>282</v>
      </c>
      <c r="B14" s="188"/>
    </row>
    <row r="15" spans="1:2" ht="15" customHeight="1">
      <c r="A15" s="153" t="s">
        <v>283</v>
      </c>
      <c r="B15" s="188"/>
    </row>
    <row r="16" spans="1:2" ht="15" customHeight="1">
      <c r="A16" s="153"/>
      <c r="B16" s="188"/>
    </row>
    <row r="17" spans="1:2" ht="15" customHeight="1">
      <c r="A17" s="153" t="s">
        <v>284</v>
      </c>
      <c r="B17" s="188"/>
    </row>
    <row r="18" spans="1:2" ht="15" customHeight="1">
      <c r="A18" s="153"/>
      <c r="B18" s="188"/>
    </row>
    <row r="19" spans="1:2" ht="15" customHeight="1">
      <c r="A19" s="153" t="s">
        <v>285</v>
      </c>
      <c r="B19" s="188"/>
    </row>
    <row r="20" spans="1:2" ht="15" customHeight="1">
      <c r="A20" s="153" t="s">
        <v>286</v>
      </c>
      <c r="B20" s="188"/>
    </row>
    <row r="21" spans="1:2" ht="15" customHeight="1">
      <c r="A21" s="153" t="s">
        <v>287</v>
      </c>
      <c r="B21" s="188"/>
    </row>
    <row r="22" spans="1:2" ht="15" customHeight="1">
      <c r="A22" s="153"/>
      <c r="B22" s="188"/>
    </row>
    <row r="23" spans="1:2" ht="15" customHeight="1">
      <c r="A23" s="153" t="s">
        <v>288</v>
      </c>
      <c r="B23" s="188"/>
    </row>
    <row r="24" spans="1:2" ht="15" customHeight="1">
      <c r="A24" s="153" t="s">
        <v>289</v>
      </c>
      <c r="B24" s="188"/>
    </row>
    <row r="25" spans="1:2" ht="15" customHeight="1">
      <c r="A25" s="153" t="s">
        <v>290</v>
      </c>
      <c r="B25" s="188"/>
    </row>
    <row r="26" spans="1:2" ht="15" customHeight="1">
      <c r="A26" s="153" t="s">
        <v>291</v>
      </c>
      <c r="B26" s="188"/>
    </row>
    <row r="27" spans="1:2" ht="15" customHeight="1">
      <c r="A27" s="153"/>
      <c r="B27" s="188"/>
    </row>
    <row r="28" spans="1:2" ht="15" customHeight="1">
      <c r="A28" s="153" t="s">
        <v>292</v>
      </c>
      <c r="B28" s="188"/>
    </row>
    <row r="29" spans="1:2" ht="15" customHeight="1">
      <c r="A29" s="153"/>
      <c r="B29" s="188"/>
    </row>
    <row r="30" spans="1:2" ht="15" customHeight="1">
      <c r="A30" s="153"/>
      <c r="B30" s="188"/>
    </row>
    <row r="31" spans="1:2" ht="15" customHeight="1">
      <c r="A31" s="154" t="s">
        <v>293</v>
      </c>
      <c r="B31" s="188"/>
    </row>
    <row r="32" spans="1:2" ht="15" customHeight="1">
      <c r="A32" s="153" t="s">
        <v>294</v>
      </c>
      <c r="B32" s="188"/>
    </row>
    <row r="33" spans="1:2" ht="15" customHeight="1">
      <c r="A33" s="153" t="s">
        <v>295</v>
      </c>
      <c r="B33" s="188"/>
    </row>
    <row r="34" spans="1:2" ht="15" customHeight="1">
      <c r="A34" s="153" t="s">
        <v>296</v>
      </c>
      <c r="B34" s="188"/>
    </row>
    <row r="35" spans="1:2" ht="15" customHeight="1">
      <c r="A35" s="153" t="s">
        <v>297</v>
      </c>
      <c r="B35" s="188"/>
    </row>
    <row r="36" spans="1:4" ht="15" customHeight="1">
      <c r="A36" s="153" t="s">
        <v>298</v>
      </c>
      <c r="B36" s="188"/>
      <c r="D36" s="190"/>
    </row>
    <row r="37" spans="1:2" ht="15" customHeight="1">
      <c r="A37" s="153" t="s">
        <v>299</v>
      </c>
      <c r="B37" s="188"/>
    </row>
    <row r="38" spans="1:2" ht="15" customHeight="1">
      <c r="A38" s="153" t="s">
        <v>300</v>
      </c>
      <c r="B38" s="188"/>
    </row>
    <row r="39" spans="1:2" ht="15" customHeight="1">
      <c r="A39" s="153" t="s">
        <v>301</v>
      </c>
      <c r="B39" s="188"/>
    </row>
    <row r="40" spans="1:4" ht="15" customHeight="1">
      <c r="A40" s="153" t="s">
        <v>302</v>
      </c>
      <c r="B40" s="188"/>
      <c r="D40" s="190"/>
    </row>
    <row r="41" spans="1:4" ht="15" customHeight="1">
      <c r="A41" s="153" t="s">
        <v>303</v>
      </c>
      <c r="B41" s="188"/>
      <c r="D41" s="190"/>
    </row>
    <row r="42" spans="1:4" ht="15" customHeight="1">
      <c r="A42" s="153" t="s">
        <v>304</v>
      </c>
      <c r="B42" s="188"/>
      <c r="D42" s="190"/>
    </row>
    <row r="43" spans="1:4" ht="15" customHeight="1">
      <c r="A43" s="153" t="s">
        <v>305</v>
      </c>
      <c r="B43" s="188"/>
      <c r="D43" s="190"/>
    </row>
    <row r="44" spans="1:4" ht="15" customHeight="1">
      <c r="A44" s="153" t="s">
        <v>306</v>
      </c>
      <c r="B44" s="188"/>
      <c r="D44" s="190"/>
    </row>
    <row r="45" spans="1:4" ht="15" customHeight="1">
      <c r="A45" s="153" t="s">
        <v>307</v>
      </c>
      <c r="B45" s="188"/>
      <c r="D45" s="190"/>
    </row>
    <row r="46" spans="1:2" ht="15" customHeight="1">
      <c r="A46" s="153" t="s">
        <v>308</v>
      </c>
      <c r="B46" s="188"/>
    </row>
    <row r="47" spans="1:2" ht="15" customHeight="1">
      <c r="A47" s="153" t="s">
        <v>309</v>
      </c>
      <c r="B47" s="188"/>
    </row>
    <row r="48" spans="1:2" ht="15" customHeight="1">
      <c r="A48" s="153" t="s">
        <v>310</v>
      </c>
      <c r="B48" s="188"/>
    </row>
    <row r="49" spans="1:2" ht="15" customHeight="1">
      <c r="A49" s="153" t="s">
        <v>311</v>
      </c>
      <c r="B49" s="188"/>
    </row>
    <row r="50" spans="1:2" ht="15" customHeight="1">
      <c r="A50" s="153" t="s">
        <v>312</v>
      </c>
      <c r="B50" s="188"/>
    </row>
    <row r="51" spans="1:2" ht="15" customHeight="1">
      <c r="A51" s="153" t="s">
        <v>313</v>
      </c>
      <c r="B51" s="188"/>
    </row>
    <row r="52" spans="1:2" ht="15" customHeight="1">
      <c r="A52" s="153" t="s">
        <v>314</v>
      </c>
      <c r="B52" s="188"/>
    </row>
    <row r="53" spans="1:2" ht="15" customHeight="1">
      <c r="A53" s="153" t="s">
        <v>315</v>
      </c>
      <c r="B53" s="188"/>
    </row>
    <row r="54" spans="1:2" ht="15" customHeight="1">
      <c r="A54" s="153" t="s">
        <v>316</v>
      </c>
      <c r="B54" s="188"/>
    </row>
    <row r="55" spans="1:2" ht="15" customHeight="1">
      <c r="A55" s="153" t="s">
        <v>317</v>
      </c>
      <c r="B55" s="188"/>
    </row>
    <row r="56" spans="1:2" ht="15" customHeight="1">
      <c r="A56" s="153" t="s">
        <v>318</v>
      </c>
      <c r="B56" s="188"/>
    </row>
    <row r="57" spans="1:2" ht="15" customHeight="1">
      <c r="A57" s="153" t="s">
        <v>319</v>
      </c>
      <c r="B57" s="188"/>
    </row>
    <row r="58" spans="1:2" ht="15" customHeight="1">
      <c r="A58" s="153" t="s">
        <v>320</v>
      </c>
      <c r="B58" s="188"/>
    </row>
    <row r="59" spans="1:2" ht="15" customHeight="1">
      <c r="A59" s="153" t="s">
        <v>321</v>
      </c>
      <c r="B59" s="188"/>
    </row>
    <row r="60" spans="1:2" ht="15" customHeight="1">
      <c r="A60" s="153" t="s">
        <v>322</v>
      </c>
      <c r="B60" s="188"/>
    </row>
    <row r="61" spans="1:2" ht="15" customHeight="1">
      <c r="A61" s="153" t="s">
        <v>323</v>
      </c>
      <c r="B61" s="188"/>
    </row>
    <row r="62" spans="1:2" ht="15" customHeight="1">
      <c r="A62" s="153" t="s">
        <v>324</v>
      </c>
      <c r="B62" s="188"/>
    </row>
    <row r="63" spans="1:2" ht="15" customHeight="1">
      <c r="A63" s="153" t="s">
        <v>325</v>
      </c>
      <c r="B63" s="188"/>
    </row>
    <row r="64" spans="1:2" ht="15" customHeight="1">
      <c r="A64" s="153" t="s">
        <v>326</v>
      </c>
      <c r="B64" s="188"/>
    </row>
    <row r="65" spans="1:2" ht="15" customHeight="1">
      <c r="A65" s="153" t="s">
        <v>327</v>
      </c>
      <c r="B65" s="188"/>
    </row>
    <row r="66" spans="1:2" ht="15" customHeight="1">
      <c r="A66" s="153" t="s">
        <v>328</v>
      </c>
      <c r="B66" s="188"/>
    </row>
    <row r="67" spans="1:2" ht="15" customHeight="1">
      <c r="A67" s="153" t="s">
        <v>329</v>
      </c>
      <c r="B67" s="188"/>
    </row>
    <row r="68" spans="1:2" ht="15" customHeight="1">
      <c r="A68" s="153" t="s">
        <v>330</v>
      </c>
      <c r="B68" s="188"/>
    </row>
    <row r="69" spans="1:2" ht="15" customHeight="1">
      <c r="A69" s="153" t="s">
        <v>331</v>
      </c>
      <c r="B69" s="188"/>
    </row>
    <row r="70" spans="1:2" ht="15" customHeight="1">
      <c r="A70" s="153"/>
      <c r="B70" s="188"/>
    </row>
    <row r="71" spans="1:2" ht="15" customHeight="1">
      <c r="A71" s="153" t="s">
        <v>332</v>
      </c>
      <c r="B71" s="188"/>
    </row>
    <row r="72" spans="1:2" ht="15" customHeight="1">
      <c r="A72" s="153" t="s">
        <v>333</v>
      </c>
      <c r="B72" s="188"/>
    </row>
    <row r="73" spans="1:2" ht="15" customHeight="1">
      <c r="A73" s="153" t="s">
        <v>334</v>
      </c>
      <c r="B73" s="188"/>
    </row>
    <row r="74" spans="1:2" ht="15" customHeight="1">
      <c r="A74" s="153" t="s">
        <v>335</v>
      </c>
      <c r="B74" s="188"/>
    </row>
    <row r="75" spans="1:2" ht="15" customHeight="1">
      <c r="A75" s="153" t="s">
        <v>336</v>
      </c>
      <c r="B75" s="188"/>
    </row>
    <row r="76" spans="1:2" ht="15" customHeight="1">
      <c r="A76" s="153" t="s">
        <v>337</v>
      </c>
      <c r="B76" s="188"/>
    </row>
    <row r="77" spans="1:2" ht="15" customHeight="1">
      <c r="A77" s="153" t="s">
        <v>336</v>
      </c>
      <c r="B77" s="188"/>
    </row>
    <row r="78" spans="1:2" ht="15" customHeight="1">
      <c r="A78" s="153" t="s">
        <v>338</v>
      </c>
      <c r="B78" s="188"/>
    </row>
    <row r="79" spans="1:2" ht="15" customHeight="1">
      <c r="A79" s="153" t="s">
        <v>339</v>
      </c>
      <c r="B79" s="188"/>
    </row>
    <row r="80" spans="1:2" ht="15" customHeight="1">
      <c r="A80" s="153" t="s">
        <v>340</v>
      </c>
      <c r="B80" s="188"/>
    </row>
    <row r="81" spans="1:2" ht="15" customHeight="1">
      <c r="A81" s="153" t="s">
        <v>341</v>
      </c>
      <c r="B81" s="188"/>
    </row>
    <row r="82" spans="1:2" ht="15" customHeight="1">
      <c r="A82" s="153" t="s">
        <v>342</v>
      </c>
      <c r="B82" s="188"/>
    </row>
    <row r="83" spans="1:2" ht="15" customHeight="1">
      <c r="A83" s="153" t="s">
        <v>343</v>
      </c>
      <c r="B83" s="188"/>
    </row>
    <row r="84" spans="1:2" ht="15" customHeight="1">
      <c r="A84" s="153" t="s">
        <v>344</v>
      </c>
      <c r="B84" s="188"/>
    </row>
    <row r="85" spans="1:2" ht="15" customHeight="1">
      <c r="A85" s="153" t="s">
        <v>345</v>
      </c>
      <c r="B85" s="188"/>
    </row>
    <row r="86" spans="1:2" ht="15" customHeight="1">
      <c r="A86" s="153" t="s">
        <v>346</v>
      </c>
      <c r="B86" s="188"/>
    </row>
    <row r="87" spans="1:2" ht="15" customHeight="1">
      <c r="A87" s="153" t="s">
        <v>347</v>
      </c>
      <c r="B87" s="188"/>
    </row>
    <row r="88" ht="15" customHeight="1"/>
    <row r="89" ht="15" customHeight="1"/>
  </sheetData>
  <mergeCells count="2">
    <mergeCell ref="A5:D5"/>
    <mergeCell ref="A6:D6"/>
  </mergeCells>
  <printOptions/>
  <pageMargins left="0.5201388888888889" right="0.24027777777777778" top="0.6097222222222223" bottom="0.5097222222222222"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K196"/>
  <sheetViews>
    <sheetView zoomScale="90" zoomScaleNormal="90" workbookViewId="0" topLeftCell="B1">
      <pane xSplit="6" ySplit="2" topLeftCell="H3" activePane="bottomRight" state="frozen"/>
      <selection pane="topLeft" activeCell="B1" sqref="B1"/>
      <selection pane="topRight" activeCell="H1" sqref="H1"/>
      <selection pane="bottomLeft" activeCell="B3" sqref="B3"/>
      <selection pane="bottomRight" activeCell="N20" sqref="N20"/>
    </sheetView>
  </sheetViews>
  <sheetFormatPr defaultColWidth="9.00390625" defaultRowHeight="12.75"/>
  <cols>
    <col min="1" max="1" width="0" style="153" hidden="1" customWidth="1"/>
    <col min="2" max="2" width="1.625" style="153" customWidth="1"/>
    <col min="3" max="3" width="2.25390625" style="153" customWidth="1"/>
    <col min="4" max="4" width="12.125" style="153" customWidth="1"/>
    <col min="5" max="5" width="29.00390625" style="153" customWidth="1"/>
    <col min="6" max="7" width="0" style="153" hidden="1" customWidth="1"/>
    <col min="8" max="8" width="14.00390625" style="153" customWidth="1"/>
    <col min="9" max="9" width="10.75390625" style="153" customWidth="1"/>
    <col min="10" max="10" width="8.75390625" style="153" customWidth="1"/>
    <col min="11" max="11" width="16.375" style="153" customWidth="1"/>
    <col min="12" max="16384" width="9.125" style="153" customWidth="1"/>
  </cols>
  <sheetData>
    <row r="1" spans="1:7" s="154" customFormat="1" ht="12.75">
      <c r="A1" s="191" t="s">
        <v>348</v>
      </c>
      <c r="B1" s="192" t="s">
        <v>349</v>
      </c>
      <c r="C1" s="192"/>
      <c r="D1" s="192"/>
      <c r="E1" s="192"/>
      <c r="F1" s="192"/>
      <c r="G1" s="192"/>
    </row>
    <row r="2" spans="1:11" ht="12.75">
      <c r="A2" s="193"/>
      <c r="B2" s="194" t="s">
        <v>350</v>
      </c>
      <c r="C2" s="194"/>
      <c r="D2" s="195"/>
      <c r="E2" s="195"/>
      <c r="F2" s="196"/>
      <c r="G2" s="196"/>
      <c r="H2" s="197" t="s">
        <v>351</v>
      </c>
      <c r="I2" s="197"/>
      <c r="J2" s="198"/>
      <c r="K2" s="198" t="s">
        <v>352</v>
      </c>
    </row>
    <row r="3" spans="1:11" ht="12.75">
      <c r="A3" s="193"/>
      <c r="B3" s="193"/>
      <c r="C3" s="196" t="s">
        <v>353</v>
      </c>
      <c r="D3" s="196"/>
      <c r="E3" s="196"/>
      <c r="F3" s="199"/>
      <c r="G3" s="199"/>
      <c r="H3" s="200">
        <v>5146208968</v>
      </c>
      <c r="I3" s="200"/>
      <c r="J3" s="201"/>
      <c r="K3" s="201">
        <v>3783482950</v>
      </c>
    </row>
    <row r="4" spans="1:11" ht="12.75">
      <c r="A4" s="193"/>
      <c r="B4" s="193"/>
      <c r="C4" s="195" t="s">
        <v>354</v>
      </c>
      <c r="D4" s="195"/>
      <c r="E4" s="196"/>
      <c r="F4" s="199"/>
      <c r="G4" s="199"/>
      <c r="H4" s="200">
        <v>33030157693</v>
      </c>
      <c r="I4" s="200"/>
      <c r="J4" s="201"/>
      <c r="K4" s="201">
        <v>33014240963</v>
      </c>
    </row>
    <row r="5" spans="1:11" ht="12.75">
      <c r="A5" s="193"/>
      <c r="B5" s="193"/>
      <c r="C5" s="195" t="s">
        <v>355</v>
      </c>
      <c r="D5" s="195"/>
      <c r="E5" s="196"/>
      <c r="F5" s="199"/>
      <c r="G5" s="199"/>
      <c r="H5" s="201"/>
      <c r="I5" s="201"/>
      <c r="J5" s="201"/>
      <c r="K5" s="201"/>
    </row>
    <row r="6" spans="1:11" ht="12.75">
      <c r="A6" s="193"/>
      <c r="B6" s="202" t="s">
        <v>356</v>
      </c>
      <c r="C6" s="202"/>
      <c r="D6" s="202"/>
      <c r="E6" s="196"/>
      <c r="F6" s="199"/>
      <c r="G6" s="199"/>
      <c r="H6" s="203">
        <v>38176366661</v>
      </c>
      <c r="I6" s="203"/>
      <c r="J6" s="204"/>
      <c r="K6" s="204">
        <v>36797723913</v>
      </c>
    </row>
    <row r="7" spans="1:11" ht="12.75">
      <c r="A7" s="193"/>
      <c r="B7" s="205"/>
      <c r="C7" s="205"/>
      <c r="D7" s="205"/>
      <c r="E7" s="196"/>
      <c r="F7" s="199"/>
      <c r="G7" s="199"/>
      <c r="H7" s="206"/>
      <c r="I7" s="206"/>
      <c r="J7" s="206"/>
      <c r="K7" s="206"/>
    </row>
    <row r="8" spans="1:11" ht="12.75">
      <c r="A8" s="193"/>
      <c r="B8" s="194" t="s">
        <v>357</v>
      </c>
      <c r="C8" s="194"/>
      <c r="D8" s="195"/>
      <c r="E8" s="195"/>
      <c r="F8" s="196"/>
      <c r="G8" s="196"/>
      <c r="H8" s="197" t="s">
        <v>351</v>
      </c>
      <c r="I8" s="197"/>
      <c r="J8" s="197" t="s">
        <v>352</v>
      </c>
      <c r="K8" s="197"/>
    </row>
    <row r="9" spans="1:11" ht="12.75">
      <c r="A9" s="193"/>
      <c r="B9" s="194"/>
      <c r="C9" s="194"/>
      <c r="E9" s="195"/>
      <c r="F9" s="196"/>
      <c r="G9" s="196"/>
      <c r="H9" s="198" t="s">
        <v>358</v>
      </c>
      <c r="I9" s="198" t="s">
        <v>359</v>
      </c>
      <c r="J9" s="198" t="s">
        <v>358</v>
      </c>
      <c r="K9" s="198" t="s">
        <v>359</v>
      </c>
    </row>
    <row r="10" spans="1:11" ht="12.75">
      <c r="A10" s="193"/>
      <c r="B10" s="194"/>
      <c r="C10" s="195" t="s">
        <v>360</v>
      </c>
      <c r="D10" s="195"/>
      <c r="E10" s="195"/>
      <c r="G10" s="196"/>
      <c r="H10" s="207">
        <v>0</v>
      </c>
      <c r="I10" s="207"/>
      <c r="J10" s="208"/>
      <c r="K10" s="164">
        <f>253210290154-12500000000</f>
        <v>240710290154</v>
      </c>
    </row>
    <row r="11" spans="1:10" ht="12.75">
      <c r="A11" s="193"/>
      <c r="B11" s="194"/>
      <c r="C11" s="194"/>
      <c r="D11" s="195"/>
      <c r="E11" s="195"/>
      <c r="G11" s="196"/>
      <c r="H11" s="208"/>
      <c r="I11" s="208"/>
      <c r="J11" s="208"/>
    </row>
    <row r="12" spans="1:10" ht="12.75">
      <c r="A12" s="193"/>
      <c r="B12" s="194"/>
      <c r="C12" s="209" t="s">
        <v>361</v>
      </c>
      <c r="D12" s="209"/>
      <c r="E12" s="210"/>
      <c r="G12" s="196"/>
      <c r="H12" s="211"/>
      <c r="I12" s="208"/>
      <c r="J12" s="208"/>
    </row>
    <row r="13" spans="1:10" ht="12.75">
      <c r="A13" s="193"/>
      <c r="B13" s="194"/>
      <c r="C13" s="209" t="s">
        <v>362</v>
      </c>
      <c r="D13" s="209"/>
      <c r="E13" s="210"/>
      <c r="G13" s="196"/>
      <c r="H13" s="211"/>
      <c r="I13" s="208"/>
      <c r="J13" s="208"/>
    </row>
    <row r="14" spans="1:11" ht="12.75">
      <c r="A14" s="193"/>
      <c r="B14" s="194"/>
      <c r="C14" s="209" t="s">
        <v>363</v>
      </c>
      <c r="D14" s="209"/>
      <c r="E14" s="210"/>
      <c r="G14" s="196"/>
      <c r="H14" s="207">
        <v>2482020000</v>
      </c>
      <c r="I14" s="207"/>
      <c r="J14" s="208"/>
      <c r="K14" s="211">
        <v>12500000000</v>
      </c>
    </row>
    <row r="15" spans="1:11" ht="12.75">
      <c r="A15" s="193"/>
      <c r="B15" s="194"/>
      <c r="C15" s="212" t="s">
        <v>364</v>
      </c>
      <c r="D15" s="212"/>
      <c r="E15" s="213"/>
      <c r="G15" s="196"/>
      <c r="H15" s="214">
        <v>500000000</v>
      </c>
      <c r="I15" s="214"/>
      <c r="K15" s="215">
        <v>500000000</v>
      </c>
    </row>
    <row r="16" spans="1:11" ht="12.75">
      <c r="A16" s="193"/>
      <c r="B16" s="194"/>
      <c r="C16" s="212" t="s">
        <v>365</v>
      </c>
      <c r="D16" s="212"/>
      <c r="E16" s="213"/>
      <c r="G16" s="196"/>
      <c r="H16" s="214">
        <v>1982020000</v>
      </c>
      <c r="I16" s="214"/>
      <c r="K16" s="215">
        <v>4000000000</v>
      </c>
    </row>
    <row r="17" spans="1:11" ht="12.75">
      <c r="A17" s="193"/>
      <c r="B17" s="194"/>
      <c r="C17" s="212" t="s">
        <v>366</v>
      </c>
      <c r="D17" s="212"/>
      <c r="E17" s="213"/>
      <c r="G17" s="196"/>
      <c r="H17" s="214"/>
      <c r="I17" s="214"/>
      <c r="K17" s="215">
        <v>3000000000</v>
      </c>
    </row>
    <row r="18" spans="1:11" ht="12.75">
      <c r="A18" s="193"/>
      <c r="B18" s="194"/>
      <c r="C18" s="212" t="s">
        <v>367</v>
      </c>
      <c r="D18" s="212"/>
      <c r="E18" s="213"/>
      <c r="G18" s="196"/>
      <c r="H18" s="214">
        <v>0</v>
      </c>
      <c r="I18" s="214"/>
      <c r="K18" s="215">
        <v>5000000000</v>
      </c>
    </row>
    <row r="19" spans="1:10" ht="12.75">
      <c r="A19" s="193"/>
      <c r="B19" s="194"/>
      <c r="C19" s="216" t="s">
        <v>368</v>
      </c>
      <c r="D19" s="195"/>
      <c r="E19" s="196"/>
      <c r="G19" s="196"/>
      <c r="H19" s="217"/>
      <c r="I19" s="217"/>
      <c r="J19" s="217"/>
    </row>
    <row r="20" spans="1:10" ht="12.75">
      <c r="A20" s="193"/>
      <c r="B20" s="194"/>
      <c r="C20" s="216" t="s">
        <v>369</v>
      </c>
      <c r="D20" s="195"/>
      <c r="E20" s="196"/>
      <c r="G20" s="196"/>
      <c r="H20" s="217"/>
      <c r="I20" s="217"/>
      <c r="J20" s="217"/>
    </row>
    <row r="21" spans="1:10" ht="12.75">
      <c r="A21" s="193"/>
      <c r="B21" s="194"/>
      <c r="C21" s="216" t="s">
        <v>370</v>
      </c>
      <c r="D21" s="195"/>
      <c r="E21" s="196"/>
      <c r="G21" s="196"/>
      <c r="H21" s="218"/>
      <c r="I21" s="218"/>
      <c r="J21" s="218"/>
    </row>
    <row r="22" spans="1:10" ht="12.75">
      <c r="A22" s="193"/>
      <c r="B22" s="194"/>
      <c r="C22" s="216" t="s">
        <v>371</v>
      </c>
      <c r="D22" s="195"/>
      <c r="E22" s="196"/>
      <c r="G22" s="196"/>
      <c r="H22" s="219"/>
      <c r="I22" s="219"/>
      <c r="J22" s="218"/>
    </row>
    <row r="23" spans="1:7" ht="12.75">
      <c r="A23" s="193"/>
      <c r="B23" s="194"/>
      <c r="C23" s="216" t="s">
        <v>372</v>
      </c>
      <c r="D23" s="218"/>
      <c r="E23" s="218"/>
      <c r="G23" s="196"/>
    </row>
    <row r="24" spans="1:11" ht="12.75">
      <c r="A24" s="193"/>
      <c r="B24" s="194"/>
      <c r="C24" s="220" t="s">
        <v>373</v>
      </c>
      <c r="D24" s="218"/>
      <c r="E24" s="218"/>
      <c r="G24" s="196"/>
      <c r="H24" s="203">
        <f>H10+H14</f>
        <v>2482020000</v>
      </c>
      <c r="I24" s="203"/>
      <c r="J24" s="198"/>
      <c r="K24" s="206">
        <f>K10+K14</f>
        <v>253210290154</v>
      </c>
    </row>
    <row r="25" spans="1:11" ht="12.75">
      <c r="A25" s="193"/>
      <c r="B25" s="205"/>
      <c r="C25" s="205"/>
      <c r="D25" s="205"/>
      <c r="E25" s="196"/>
      <c r="F25" s="199"/>
      <c r="G25" s="199"/>
      <c r="H25" s="206"/>
      <c r="I25" s="206"/>
      <c r="J25" s="206"/>
      <c r="K25" s="206"/>
    </row>
    <row r="26" spans="1:11" ht="12.75">
      <c r="A26" s="193"/>
      <c r="B26" s="194" t="s">
        <v>374</v>
      </c>
      <c r="C26" s="194"/>
      <c r="D26" s="195"/>
      <c r="E26" s="195"/>
      <c r="F26" s="196"/>
      <c r="G26" s="196"/>
      <c r="H26" s="197" t="s">
        <v>351</v>
      </c>
      <c r="I26" s="197"/>
      <c r="J26" s="198"/>
      <c r="K26" s="198" t="s">
        <v>352</v>
      </c>
    </row>
    <row r="27" spans="1:11" ht="12.75">
      <c r="A27" s="193"/>
      <c r="B27" s="221"/>
      <c r="C27" s="221" t="s">
        <v>375</v>
      </c>
      <c r="D27" s="221"/>
      <c r="E27" s="196"/>
      <c r="F27" s="196"/>
      <c r="G27" s="196"/>
      <c r="H27" s="200">
        <v>0</v>
      </c>
      <c r="I27" s="200"/>
      <c r="J27" s="201"/>
      <c r="K27" s="201">
        <v>0</v>
      </c>
    </row>
    <row r="28" spans="1:11" ht="12.75">
      <c r="A28" s="193"/>
      <c r="B28" s="221"/>
      <c r="C28" s="195" t="s">
        <v>376</v>
      </c>
      <c r="D28" s="221"/>
      <c r="E28" s="196"/>
      <c r="F28" s="196"/>
      <c r="G28" s="196"/>
      <c r="H28" s="200">
        <f>SUM(H29:H31)</f>
        <v>19715887519</v>
      </c>
      <c r="I28" s="200"/>
      <c r="J28" s="201"/>
      <c r="K28" s="222">
        <f>K31</f>
        <v>12392847001</v>
      </c>
    </row>
    <row r="29" spans="1:11" ht="12.75">
      <c r="A29" s="193"/>
      <c r="B29" s="221"/>
      <c r="C29" s="193"/>
      <c r="D29" s="223" t="s">
        <v>377</v>
      </c>
      <c r="E29" s="224"/>
      <c r="F29" s="224"/>
      <c r="G29" s="224"/>
      <c r="H29" s="225"/>
      <c r="I29" s="225"/>
      <c r="J29" s="225"/>
      <c r="K29" s="225"/>
    </row>
    <row r="30" spans="1:11" ht="12.75">
      <c r="A30" s="193"/>
      <c r="B30" s="221"/>
      <c r="C30" s="193"/>
      <c r="D30" s="223" t="s">
        <v>378</v>
      </c>
      <c r="E30" s="224"/>
      <c r="F30" s="224"/>
      <c r="G30" s="224"/>
      <c r="H30" s="226"/>
      <c r="I30" s="226"/>
      <c r="J30" s="226"/>
      <c r="K30" s="227"/>
    </row>
    <row r="31" spans="1:11" ht="12.75">
      <c r="A31" s="193"/>
      <c r="B31" s="221"/>
      <c r="C31" s="193"/>
      <c r="D31" s="228" t="s">
        <v>379</v>
      </c>
      <c r="E31" s="224"/>
      <c r="F31" s="224"/>
      <c r="G31" s="224"/>
      <c r="H31" s="229">
        <f>'BCD KT'!D22</f>
        <v>19715887519</v>
      </c>
      <c r="I31" s="229"/>
      <c r="J31" s="222"/>
      <c r="K31" s="222">
        <f>'BCD KT'!E22</f>
        <v>12392847001</v>
      </c>
    </row>
    <row r="32" spans="1:11" ht="12.75">
      <c r="A32" s="193"/>
      <c r="B32" s="202" t="s">
        <v>356</v>
      </c>
      <c r="C32" s="202"/>
      <c r="D32" s="202"/>
      <c r="E32" s="195"/>
      <c r="F32" s="196"/>
      <c r="G32" s="196"/>
      <c r="H32" s="203">
        <f>H27+H28</f>
        <v>19715887519</v>
      </c>
      <c r="I32" s="203"/>
      <c r="J32" s="204"/>
      <c r="K32" s="204">
        <f>K27+K28</f>
        <v>12392847001</v>
      </c>
    </row>
    <row r="33" spans="1:11" ht="12.75">
      <c r="A33" s="193"/>
      <c r="B33" s="194" t="s">
        <v>380</v>
      </c>
      <c r="C33" s="194"/>
      <c r="D33" s="195"/>
      <c r="E33" s="195"/>
      <c r="F33" s="196"/>
      <c r="G33" s="196"/>
      <c r="H33" s="197" t="s">
        <v>351</v>
      </c>
      <c r="I33" s="197"/>
      <c r="J33" s="198"/>
      <c r="K33" s="198" t="s">
        <v>352</v>
      </c>
    </row>
    <row r="34" spans="1:11" s="234" customFormat="1" ht="12.75">
      <c r="A34" s="230"/>
      <c r="B34" s="230"/>
      <c r="C34" s="231" t="s">
        <v>381</v>
      </c>
      <c r="D34" s="231"/>
      <c r="E34" s="231"/>
      <c r="F34" s="231"/>
      <c r="G34" s="231"/>
      <c r="H34" s="232">
        <v>7247221931</v>
      </c>
      <c r="I34" s="232"/>
      <c r="J34" s="217"/>
      <c r="K34" s="233">
        <v>0</v>
      </c>
    </row>
    <row r="35" spans="1:11" s="234" customFormat="1" ht="12.75">
      <c r="A35" s="230"/>
      <c r="B35" s="230"/>
      <c r="C35" s="231" t="s">
        <v>382</v>
      </c>
      <c r="D35" s="231"/>
      <c r="E35" s="231"/>
      <c r="F35" s="231"/>
      <c r="G35" s="231"/>
      <c r="H35" s="232">
        <v>862610822</v>
      </c>
      <c r="I35" s="232"/>
      <c r="J35" s="217"/>
      <c r="K35" s="233">
        <v>2401564378</v>
      </c>
    </row>
    <row r="36" spans="1:11" s="234" customFormat="1" ht="12.75">
      <c r="A36" s="230"/>
      <c r="B36" s="230"/>
      <c r="C36" s="231" t="s">
        <v>383</v>
      </c>
      <c r="D36" s="231"/>
      <c r="E36" s="231"/>
      <c r="F36" s="231"/>
      <c r="G36" s="231"/>
      <c r="H36" s="232">
        <v>234794244</v>
      </c>
      <c r="I36" s="232"/>
      <c r="J36" s="217"/>
      <c r="K36" s="233">
        <v>55364860</v>
      </c>
    </row>
    <row r="37" spans="1:11" s="234" customFormat="1" ht="12.75">
      <c r="A37" s="230"/>
      <c r="B37" s="230"/>
      <c r="C37" s="235" t="s">
        <v>384</v>
      </c>
      <c r="D37" s="235"/>
      <c r="E37" s="231"/>
      <c r="F37" s="231"/>
      <c r="G37" s="231"/>
      <c r="H37" s="232">
        <v>177582538325</v>
      </c>
      <c r="I37" s="232"/>
      <c r="J37" s="217"/>
      <c r="K37" s="233">
        <v>129482040863</v>
      </c>
    </row>
    <row r="38" spans="1:11" s="234" customFormat="1" ht="12.75">
      <c r="A38" s="230"/>
      <c r="B38" s="230"/>
      <c r="C38" s="235" t="s">
        <v>385</v>
      </c>
      <c r="D38" s="235"/>
      <c r="E38" s="231"/>
      <c r="F38" s="231"/>
      <c r="G38" s="231"/>
      <c r="H38" s="232">
        <v>3940348427</v>
      </c>
      <c r="I38" s="232"/>
      <c r="J38" s="217"/>
      <c r="K38" s="233">
        <v>3890224032</v>
      </c>
    </row>
    <row r="39" spans="1:11" s="234" customFormat="1" ht="12.75">
      <c r="A39" s="230"/>
      <c r="B39" s="230"/>
      <c r="C39" s="235" t="s">
        <v>386</v>
      </c>
      <c r="D39" s="235"/>
      <c r="E39" s="231"/>
      <c r="F39" s="231"/>
      <c r="G39" s="231"/>
      <c r="H39" s="232">
        <v>25099914299</v>
      </c>
      <c r="I39" s="232"/>
      <c r="J39" s="217"/>
      <c r="K39" s="233">
        <v>23639076981</v>
      </c>
    </row>
    <row r="40" spans="1:11" s="234" customFormat="1" ht="12.75">
      <c r="A40" s="230"/>
      <c r="B40" s="230"/>
      <c r="C40" s="235" t="s">
        <v>387</v>
      </c>
      <c r="D40" s="235"/>
      <c r="E40" s="231"/>
      <c r="F40" s="231"/>
      <c r="G40" s="231"/>
      <c r="H40" s="232">
        <v>0</v>
      </c>
      <c r="I40" s="232"/>
      <c r="J40" s="217"/>
      <c r="K40" s="233">
        <v>0</v>
      </c>
    </row>
    <row r="41" spans="1:11" s="234" customFormat="1" ht="12.75">
      <c r="A41" s="230"/>
      <c r="B41" s="230"/>
      <c r="C41" s="235" t="s">
        <v>388</v>
      </c>
      <c r="D41" s="235"/>
      <c r="E41" s="231"/>
      <c r="F41" s="231"/>
      <c r="G41" s="231"/>
      <c r="H41" s="232">
        <v>0</v>
      </c>
      <c r="I41" s="232"/>
      <c r="J41" s="217"/>
      <c r="K41" s="233">
        <v>0</v>
      </c>
    </row>
    <row r="42" spans="1:11" s="234" customFormat="1" ht="12.75">
      <c r="A42" s="230"/>
      <c r="B42" s="230"/>
      <c r="C42" s="235" t="s">
        <v>389</v>
      </c>
      <c r="D42" s="235"/>
      <c r="E42" s="231"/>
      <c r="F42" s="231"/>
      <c r="G42" s="231"/>
      <c r="H42" s="232">
        <v>79015719756</v>
      </c>
      <c r="I42" s="232"/>
      <c r="J42" s="217"/>
      <c r="K42" s="233">
        <v>492620992</v>
      </c>
    </row>
    <row r="43" spans="1:11" ht="12.75">
      <c r="A43" s="193"/>
      <c r="B43" s="196"/>
      <c r="C43" s="196"/>
      <c r="D43" s="196"/>
      <c r="E43" s="196"/>
      <c r="F43" s="196"/>
      <c r="G43" s="196"/>
      <c r="H43" s="236"/>
      <c r="I43" s="236"/>
      <c r="J43" s="236"/>
      <c r="K43" s="236"/>
    </row>
    <row r="44" spans="1:11" ht="12.75">
      <c r="A44" s="193"/>
      <c r="B44" s="196"/>
      <c r="C44" s="196"/>
      <c r="D44" s="237" t="s">
        <v>390</v>
      </c>
      <c r="E44" s="193"/>
      <c r="F44" s="196"/>
      <c r="G44" s="196"/>
      <c r="H44" s="203">
        <f>SUM(H34:H42)</f>
        <v>293983147804</v>
      </c>
      <c r="I44" s="203"/>
      <c r="J44" s="204"/>
      <c r="K44" s="204">
        <f>SUM(K34:K42)</f>
        <v>159960892106</v>
      </c>
    </row>
    <row r="45" spans="1:11" ht="12.75">
      <c r="A45" s="193"/>
      <c r="B45" s="195" t="s">
        <v>391</v>
      </c>
      <c r="C45" s="196"/>
      <c r="D45" s="196"/>
      <c r="E45" s="196"/>
      <c r="F45" s="196"/>
      <c r="G45" s="196"/>
      <c r="H45" s="238"/>
      <c r="I45" s="238"/>
      <c r="J45" s="238"/>
      <c r="K45" s="238"/>
    </row>
    <row r="46" spans="1:11" ht="12.75">
      <c r="A46" s="193"/>
      <c r="B46" s="196" t="s">
        <v>392</v>
      </c>
      <c r="C46" s="196"/>
      <c r="D46" s="196"/>
      <c r="E46" s="196"/>
      <c r="F46" s="196"/>
      <c r="G46" s="196"/>
      <c r="H46" s="238"/>
      <c r="I46" s="238"/>
      <c r="J46" s="238"/>
      <c r="K46" s="238"/>
    </row>
    <row r="47" spans="1:11" ht="12.75">
      <c r="A47" s="193"/>
      <c r="B47" s="221" t="s">
        <v>393</v>
      </c>
      <c r="C47" s="221"/>
      <c r="D47" s="221"/>
      <c r="E47" s="221"/>
      <c r="F47" s="221"/>
      <c r="G47" s="221"/>
      <c r="H47" s="238"/>
      <c r="I47" s="238"/>
      <c r="J47" s="238"/>
      <c r="K47" s="238"/>
    </row>
    <row r="48" spans="1:11" ht="12.75">
      <c r="A48" s="193"/>
      <c r="B48" s="221"/>
      <c r="C48" s="221"/>
      <c r="D48" s="221"/>
      <c r="E48" s="221"/>
      <c r="F48" s="221"/>
      <c r="G48" s="221"/>
      <c r="H48" s="238"/>
      <c r="I48" s="238"/>
      <c r="J48" s="238"/>
      <c r="K48" s="238"/>
    </row>
    <row r="49" spans="1:11" ht="12.75">
      <c r="A49" s="193"/>
      <c r="B49" s="237" t="s">
        <v>394</v>
      </c>
      <c r="C49" s="196"/>
      <c r="D49" s="196"/>
      <c r="E49" s="196"/>
      <c r="F49" s="196"/>
      <c r="G49" s="196"/>
      <c r="H49" s="197" t="s">
        <v>351</v>
      </c>
      <c r="I49" s="197"/>
      <c r="J49" s="198"/>
      <c r="K49" s="198" t="s">
        <v>352</v>
      </c>
    </row>
    <row r="50" spans="1:11" ht="12.75">
      <c r="A50" s="193"/>
      <c r="B50" s="239"/>
      <c r="C50" s="240" t="s">
        <v>395</v>
      </c>
      <c r="D50" s="241"/>
      <c r="E50" s="241"/>
      <c r="F50" s="241"/>
      <c r="G50" s="196"/>
      <c r="H50" s="201"/>
      <c r="I50" s="201">
        <v>0</v>
      </c>
      <c r="J50" s="201"/>
      <c r="K50" s="201">
        <v>0</v>
      </c>
    </row>
    <row r="51" spans="1:11" ht="12.75">
      <c r="A51" s="193"/>
      <c r="B51" s="239"/>
      <c r="C51" s="240" t="s">
        <v>396</v>
      </c>
      <c r="D51" s="241"/>
      <c r="E51" s="241"/>
      <c r="F51" s="241"/>
      <c r="G51" s="196"/>
      <c r="H51" s="201"/>
      <c r="I51" s="201">
        <v>0</v>
      </c>
      <c r="J51" s="201"/>
      <c r="K51" s="201">
        <v>0</v>
      </c>
    </row>
    <row r="52" spans="1:11" ht="12.75">
      <c r="A52" s="193"/>
      <c r="B52" s="239"/>
      <c r="C52" s="240" t="s">
        <v>397</v>
      </c>
      <c r="D52" s="241"/>
      <c r="E52" s="241"/>
      <c r="F52" s="241"/>
      <c r="G52" s="196"/>
      <c r="H52" s="201"/>
      <c r="I52" s="201">
        <v>0</v>
      </c>
      <c r="J52" s="201"/>
      <c r="K52" s="201">
        <v>0</v>
      </c>
    </row>
    <row r="53" spans="1:11" ht="12.75">
      <c r="A53" s="193"/>
      <c r="B53" s="239"/>
      <c r="C53" s="241" t="s">
        <v>398</v>
      </c>
      <c r="D53" s="241"/>
      <c r="E53" s="241"/>
      <c r="F53" s="241"/>
      <c r="G53" s="196"/>
      <c r="H53" s="201"/>
      <c r="I53" s="201">
        <v>0</v>
      </c>
      <c r="J53" s="201"/>
      <c r="K53" s="201">
        <v>0</v>
      </c>
    </row>
    <row r="54" spans="1:11" ht="12.75">
      <c r="A54" s="193"/>
      <c r="B54" s="239"/>
      <c r="C54" s="240" t="s">
        <v>399</v>
      </c>
      <c r="D54" s="241"/>
      <c r="E54" s="241"/>
      <c r="F54" s="241"/>
      <c r="G54" s="196"/>
      <c r="H54" s="201"/>
      <c r="I54" s="201">
        <v>0</v>
      </c>
      <c r="J54" s="201"/>
      <c r="K54" s="201">
        <v>0</v>
      </c>
    </row>
    <row r="55" spans="1:11" ht="12.75">
      <c r="A55" s="193"/>
      <c r="B55" s="239"/>
      <c r="C55" s="240" t="s">
        <v>400</v>
      </c>
      <c r="D55" s="241"/>
      <c r="E55" s="241"/>
      <c r="F55" s="241"/>
      <c r="G55" s="196"/>
      <c r="H55" s="201"/>
      <c r="I55" s="201">
        <v>0</v>
      </c>
      <c r="J55" s="201"/>
      <c r="K55" s="201">
        <v>0</v>
      </c>
    </row>
    <row r="56" spans="1:11" ht="12.75">
      <c r="A56" s="193"/>
      <c r="B56" s="239"/>
      <c r="C56" s="240" t="s">
        <v>401</v>
      </c>
      <c r="D56" s="241"/>
      <c r="E56" s="241"/>
      <c r="F56" s="241"/>
      <c r="G56" s="196"/>
      <c r="H56" s="201"/>
      <c r="I56" s="201">
        <v>0</v>
      </c>
      <c r="J56" s="201"/>
      <c r="K56" s="201">
        <v>0</v>
      </c>
    </row>
    <row r="57" spans="1:11" ht="12.75">
      <c r="A57" s="193"/>
      <c r="B57" s="193"/>
      <c r="C57" s="196" t="s">
        <v>402</v>
      </c>
      <c r="D57" s="196"/>
      <c r="E57" s="196"/>
      <c r="F57" s="196"/>
      <c r="G57" s="196"/>
      <c r="H57" s="201"/>
      <c r="I57" s="201">
        <v>0</v>
      </c>
      <c r="J57" s="201"/>
      <c r="K57" s="201">
        <v>0</v>
      </c>
    </row>
    <row r="58" spans="1:11" ht="12.75">
      <c r="A58" s="193"/>
      <c r="B58" s="196"/>
      <c r="C58" s="196"/>
      <c r="D58" s="196"/>
      <c r="E58" s="196"/>
      <c r="F58" s="196"/>
      <c r="G58" s="196"/>
      <c r="H58" s="236"/>
      <c r="I58" s="236"/>
      <c r="J58" s="236"/>
      <c r="K58" s="236"/>
    </row>
    <row r="59" spans="1:11" ht="12.75">
      <c r="A59" s="193"/>
      <c r="B59" s="196"/>
      <c r="C59" s="196"/>
      <c r="D59" s="196"/>
      <c r="E59" s="237" t="s">
        <v>403</v>
      </c>
      <c r="F59" s="196"/>
      <c r="G59" s="196"/>
      <c r="H59" s="203">
        <f>SUM(I50:I58)</f>
        <v>0</v>
      </c>
      <c r="I59" s="203"/>
      <c r="J59" s="204"/>
      <c r="K59" s="204">
        <f>SUM(K50:K57)</f>
        <v>0</v>
      </c>
    </row>
    <row r="60" spans="1:11" ht="12.75">
      <c r="A60" s="193"/>
      <c r="B60" s="237" t="s">
        <v>404</v>
      </c>
      <c r="C60" s="196"/>
      <c r="D60" s="196"/>
      <c r="E60" s="196"/>
      <c r="F60" s="196"/>
      <c r="G60" s="196"/>
      <c r="H60" s="197" t="s">
        <v>351</v>
      </c>
      <c r="I60" s="197"/>
      <c r="J60" s="198"/>
      <c r="K60" s="198" t="s">
        <v>352</v>
      </c>
    </row>
    <row r="61" spans="1:11" ht="12.75">
      <c r="A61" s="193"/>
      <c r="B61" s="196" t="s">
        <v>405</v>
      </c>
      <c r="C61" s="196" t="s">
        <v>406</v>
      </c>
      <c r="D61" s="196"/>
      <c r="E61" s="196"/>
      <c r="F61" s="196"/>
      <c r="G61" s="196"/>
      <c r="H61" s="201">
        <f>'[3]BCD KT'!D34</f>
        <v>0</v>
      </c>
      <c r="I61" s="201"/>
      <c r="J61" s="201"/>
      <c r="K61" s="201">
        <v>0</v>
      </c>
    </row>
    <row r="62" spans="1:11" ht="12.75">
      <c r="A62" s="193"/>
      <c r="B62" s="196"/>
      <c r="C62" s="196" t="s">
        <v>407</v>
      </c>
      <c r="D62" s="196"/>
      <c r="E62" s="196"/>
      <c r="F62" s="196"/>
      <c r="G62" s="196"/>
      <c r="H62" s="201">
        <f>'[3]BCD KT'!D34-H61</f>
        <v>0</v>
      </c>
      <c r="I62" s="201"/>
      <c r="J62" s="201"/>
      <c r="K62" s="201">
        <f>'BCD KT'!E36-K61</f>
        <v>0</v>
      </c>
    </row>
    <row r="63" spans="1:11" ht="12.75">
      <c r="A63" s="193"/>
      <c r="B63" s="196"/>
      <c r="C63" s="196"/>
      <c r="D63" s="196"/>
      <c r="E63" s="237" t="s">
        <v>403</v>
      </c>
      <c r="F63" s="196"/>
      <c r="G63" s="196"/>
      <c r="H63" s="204">
        <f>H61+H62</f>
        <v>0</v>
      </c>
      <c r="I63" s="204"/>
      <c r="J63" s="204"/>
      <c r="K63" s="204">
        <f>K61+K62</f>
        <v>0</v>
      </c>
    </row>
    <row r="64" spans="1:11" ht="12.75">
      <c r="A64" s="193"/>
      <c r="B64" s="237" t="s">
        <v>408</v>
      </c>
      <c r="C64" s="196"/>
      <c r="D64" s="196"/>
      <c r="E64" s="196"/>
      <c r="F64" s="196"/>
      <c r="G64" s="196"/>
      <c r="H64" s="197" t="s">
        <v>351</v>
      </c>
      <c r="I64" s="197"/>
      <c r="J64" s="198"/>
      <c r="K64" s="198" t="s">
        <v>352</v>
      </c>
    </row>
    <row r="65" spans="1:11" ht="12.75">
      <c r="A65" s="193"/>
      <c r="B65" s="196"/>
      <c r="C65" s="196" t="s">
        <v>409</v>
      </c>
      <c r="D65" s="196"/>
      <c r="E65" s="196"/>
      <c r="F65" s="196"/>
      <c r="G65" s="196"/>
      <c r="H65" s="242"/>
      <c r="I65" s="242"/>
      <c r="J65" s="242"/>
      <c r="K65" s="242"/>
    </row>
    <row r="66" spans="1:11" ht="12.75">
      <c r="A66" s="193"/>
      <c r="B66" s="196"/>
      <c r="C66" s="196" t="s">
        <v>410</v>
      </c>
      <c r="D66" s="196"/>
      <c r="E66" s="196"/>
      <c r="F66" s="196"/>
      <c r="G66" s="196"/>
      <c r="H66" s="242"/>
      <c r="I66" s="242"/>
      <c r="J66" s="242"/>
      <c r="K66" s="242"/>
    </row>
    <row r="67" spans="1:11" ht="12.75">
      <c r="A67" s="193"/>
      <c r="B67" s="196"/>
      <c r="C67" s="196" t="s">
        <v>411</v>
      </c>
      <c r="D67" s="196"/>
      <c r="E67" s="196"/>
      <c r="F67" s="196"/>
      <c r="G67" s="196"/>
      <c r="H67" s="201">
        <f>'BCD KT'!D37</f>
        <v>12946571400</v>
      </c>
      <c r="I67" s="201"/>
      <c r="J67" s="201"/>
      <c r="K67" s="201">
        <f>'BCD KT'!E37</f>
        <v>14377567344</v>
      </c>
    </row>
    <row r="68" spans="1:11" ht="12.75">
      <c r="A68" s="193"/>
      <c r="B68" s="237"/>
      <c r="C68" s="196"/>
      <c r="D68" s="196"/>
      <c r="E68" s="237" t="s">
        <v>403</v>
      </c>
      <c r="F68" s="196"/>
      <c r="G68" s="196"/>
      <c r="H68" s="204">
        <f>SUM(H65:H67)</f>
        <v>12946571400</v>
      </c>
      <c r="I68" s="204"/>
      <c r="J68" s="204"/>
      <c r="K68" s="204">
        <f>SUM(K65:K67)</f>
        <v>14377567344</v>
      </c>
    </row>
    <row r="69" spans="1:7" ht="12.75">
      <c r="A69" s="193"/>
      <c r="B69" s="193"/>
      <c r="C69" s="193"/>
      <c r="D69" s="193"/>
      <c r="E69" s="193"/>
      <c r="F69" s="193"/>
      <c r="G69" s="193"/>
    </row>
    <row r="70" spans="1:7" ht="12.75">
      <c r="A70" s="193"/>
      <c r="B70" s="193"/>
      <c r="C70" s="193"/>
      <c r="D70" s="193"/>
      <c r="E70" s="193"/>
      <c r="F70" s="193"/>
      <c r="G70" s="193"/>
    </row>
    <row r="71" spans="1:7" ht="12.75">
      <c r="A71" s="193"/>
      <c r="B71" s="193"/>
      <c r="C71" s="193"/>
      <c r="D71" s="193"/>
      <c r="E71" s="193"/>
      <c r="F71" s="193"/>
      <c r="G71" s="193"/>
    </row>
    <row r="72" spans="1:7" ht="12.75">
      <c r="A72" s="193"/>
      <c r="B72" s="193"/>
      <c r="C72" s="193"/>
      <c r="D72" s="193"/>
      <c r="E72" s="193"/>
      <c r="F72" s="193"/>
      <c r="G72" s="193"/>
    </row>
    <row r="73" spans="1:7" ht="12.75">
      <c r="A73" s="193"/>
      <c r="B73" s="193"/>
      <c r="C73" s="193"/>
      <c r="D73" s="193"/>
      <c r="E73" s="193"/>
      <c r="F73" s="193"/>
      <c r="G73" s="193"/>
    </row>
    <row r="74" spans="1:7" ht="12.75">
      <c r="A74" s="193"/>
      <c r="B74" s="193"/>
      <c r="C74" s="193"/>
      <c r="D74" s="193"/>
      <c r="E74" s="193"/>
      <c r="F74" s="193"/>
      <c r="G74" s="193"/>
    </row>
    <row r="75" spans="1:7" ht="12.75">
      <c r="A75" s="193"/>
      <c r="B75" s="193"/>
      <c r="C75" s="193"/>
      <c r="D75" s="193"/>
      <c r="E75" s="193"/>
      <c r="F75" s="193"/>
      <c r="G75" s="193"/>
    </row>
    <row r="76" spans="1:7" ht="12.75">
      <c r="A76" s="193"/>
      <c r="B76" s="193"/>
      <c r="C76" s="193"/>
      <c r="D76" s="193"/>
      <c r="E76" s="193"/>
      <c r="F76" s="193"/>
      <c r="G76" s="193"/>
    </row>
    <row r="77" spans="1:7" ht="12.75">
      <c r="A77" s="193"/>
      <c r="B77" s="193"/>
      <c r="C77" s="193"/>
      <c r="D77" s="193"/>
      <c r="E77" s="193"/>
      <c r="F77" s="193"/>
      <c r="G77" s="193"/>
    </row>
    <row r="78" spans="1:7" ht="12.75">
      <c r="A78" s="193"/>
      <c r="B78" s="193"/>
      <c r="C78" s="193"/>
      <c r="D78" s="193"/>
      <c r="E78" s="193"/>
      <c r="F78" s="193"/>
      <c r="G78" s="193"/>
    </row>
    <row r="79" spans="1:7" ht="12.75">
      <c r="A79" s="193"/>
      <c r="B79" s="193"/>
      <c r="C79" s="193"/>
      <c r="D79" s="193"/>
      <c r="E79" s="193"/>
      <c r="F79" s="193"/>
      <c r="G79" s="193"/>
    </row>
    <row r="80" spans="1:7" ht="12.75">
      <c r="A80" s="193"/>
      <c r="B80" s="193"/>
      <c r="C80" s="193"/>
      <c r="D80" s="193"/>
      <c r="E80" s="193"/>
      <c r="F80" s="193"/>
      <c r="G80" s="193"/>
    </row>
    <row r="81" spans="1:7" ht="12.75">
      <c r="A81" s="193"/>
      <c r="B81" s="193"/>
      <c r="C81" s="193"/>
      <c r="D81" s="193"/>
      <c r="E81" s="193"/>
      <c r="F81" s="193"/>
      <c r="G81" s="193"/>
    </row>
    <row r="82" spans="1:7" ht="12.75">
      <c r="A82" s="193"/>
      <c r="B82" s="193"/>
      <c r="C82" s="193"/>
      <c r="D82" s="193"/>
      <c r="E82" s="193"/>
      <c r="F82" s="193"/>
      <c r="G82" s="193"/>
    </row>
    <row r="83" spans="1:7" ht="12.75">
      <c r="A83" s="193"/>
      <c r="B83" s="193"/>
      <c r="C83" s="193"/>
      <c r="D83" s="193"/>
      <c r="E83" s="193"/>
      <c r="F83" s="193"/>
      <c r="G83" s="193"/>
    </row>
    <row r="84" spans="1:7" ht="12.75">
      <c r="A84" s="193"/>
      <c r="B84" s="193"/>
      <c r="C84" s="193"/>
      <c r="D84" s="193"/>
      <c r="E84" s="193"/>
      <c r="F84" s="193"/>
      <c r="G84" s="193"/>
    </row>
    <row r="85" spans="1:7" ht="12.75">
      <c r="A85" s="193"/>
      <c r="B85" s="193"/>
      <c r="C85" s="193"/>
      <c r="D85" s="193"/>
      <c r="E85" s="193"/>
      <c r="F85" s="193"/>
      <c r="G85" s="193"/>
    </row>
    <row r="86" spans="1:7" ht="12.75">
      <c r="A86" s="193"/>
      <c r="B86" s="193"/>
      <c r="C86" s="193"/>
      <c r="D86" s="193"/>
      <c r="E86" s="193"/>
      <c r="F86" s="193"/>
      <c r="G86" s="193"/>
    </row>
    <row r="87" spans="1:7" ht="12.75">
      <c r="A87" s="193"/>
      <c r="B87" s="193"/>
      <c r="C87" s="193"/>
      <c r="D87" s="193"/>
      <c r="E87" s="193"/>
      <c r="F87" s="193"/>
      <c r="G87" s="193"/>
    </row>
    <row r="88" spans="1:7" ht="12.75">
      <c r="A88" s="193"/>
      <c r="B88" s="193"/>
      <c r="C88" s="193"/>
      <c r="D88" s="193"/>
      <c r="E88" s="193"/>
      <c r="F88" s="193"/>
      <c r="G88" s="193"/>
    </row>
    <row r="89" spans="1:7" ht="12.75">
      <c r="A89" s="193"/>
      <c r="B89" s="193"/>
      <c r="C89" s="193"/>
      <c r="D89" s="193"/>
      <c r="E89" s="193"/>
      <c r="F89" s="193"/>
      <c r="G89" s="193"/>
    </row>
    <row r="90" spans="1:7" ht="12.75">
      <c r="A90" s="193"/>
      <c r="B90" s="193"/>
      <c r="C90" s="193"/>
      <c r="D90" s="193"/>
      <c r="E90" s="193"/>
      <c r="F90" s="193"/>
      <c r="G90" s="193"/>
    </row>
    <row r="91" spans="1:7" ht="12.75">
      <c r="A91" s="193"/>
      <c r="B91" s="193"/>
      <c r="C91" s="193"/>
      <c r="D91" s="193"/>
      <c r="E91" s="193"/>
      <c r="F91" s="193"/>
      <c r="G91" s="193"/>
    </row>
    <row r="92" spans="1:7" ht="12.75">
      <c r="A92" s="193"/>
      <c r="B92" s="193"/>
      <c r="C92" s="193"/>
      <c r="D92" s="193"/>
      <c r="E92" s="193"/>
      <c r="F92" s="193"/>
      <c r="G92" s="193"/>
    </row>
    <row r="93" spans="1:7" ht="12.75">
      <c r="A93" s="193"/>
      <c r="B93" s="193"/>
      <c r="C93" s="193"/>
      <c r="D93" s="193"/>
      <c r="E93" s="193"/>
      <c r="F93" s="193"/>
      <c r="G93" s="193"/>
    </row>
    <row r="94" spans="1:7" ht="12.75">
      <c r="A94" s="193"/>
      <c r="B94" s="193"/>
      <c r="C94" s="193"/>
      <c r="D94" s="193"/>
      <c r="E94" s="193"/>
      <c r="F94" s="193"/>
      <c r="G94" s="193"/>
    </row>
    <row r="95" spans="1:7" ht="12.75">
      <c r="A95" s="193"/>
      <c r="B95" s="193"/>
      <c r="C95" s="193"/>
      <c r="D95" s="193"/>
      <c r="E95" s="193"/>
      <c r="F95" s="193"/>
      <c r="G95" s="193"/>
    </row>
    <row r="96" spans="1:7" ht="12.75">
      <c r="A96" s="193"/>
      <c r="B96" s="193"/>
      <c r="C96" s="193"/>
      <c r="D96" s="193"/>
      <c r="E96" s="193"/>
      <c r="F96" s="193"/>
      <c r="G96" s="193"/>
    </row>
    <row r="97" spans="1:7" ht="12.75">
      <c r="A97" s="193"/>
      <c r="B97" s="193"/>
      <c r="C97" s="193"/>
      <c r="D97" s="193"/>
      <c r="E97" s="193"/>
      <c r="F97" s="193"/>
      <c r="G97" s="193"/>
    </row>
    <row r="98" spans="1:7" ht="12.75">
      <c r="A98" s="193"/>
      <c r="B98" s="193"/>
      <c r="C98" s="193"/>
      <c r="D98" s="193"/>
      <c r="E98" s="193"/>
      <c r="F98" s="193"/>
      <c r="G98" s="193"/>
    </row>
    <row r="99" spans="1:7" ht="12.75">
      <c r="A99" s="193"/>
      <c r="B99" s="193"/>
      <c r="C99" s="193"/>
      <c r="D99" s="193"/>
      <c r="E99" s="193"/>
      <c r="F99" s="193"/>
      <c r="G99" s="193"/>
    </row>
    <row r="100" spans="1:7" ht="12.75">
      <c r="A100" s="193"/>
      <c r="B100" s="193"/>
      <c r="C100" s="193"/>
      <c r="D100" s="193"/>
      <c r="E100" s="193"/>
      <c r="F100" s="193"/>
      <c r="G100" s="193"/>
    </row>
    <row r="101" spans="1:7" ht="12.75">
      <c r="A101" s="193"/>
      <c r="B101" s="193"/>
      <c r="C101" s="193"/>
      <c r="D101" s="193"/>
      <c r="E101" s="193"/>
      <c r="F101" s="193"/>
      <c r="G101" s="193"/>
    </row>
    <row r="102" spans="1:7" ht="12.75">
      <c r="A102" s="193"/>
      <c r="B102" s="193"/>
      <c r="C102" s="193"/>
      <c r="D102" s="193"/>
      <c r="E102" s="193"/>
      <c r="F102" s="193"/>
      <c r="G102" s="193"/>
    </row>
    <row r="103" spans="1:7" ht="12.75">
      <c r="A103" s="193"/>
      <c r="B103" s="193"/>
      <c r="C103" s="193"/>
      <c r="D103" s="193"/>
      <c r="E103" s="193"/>
      <c r="F103" s="193"/>
      <c r="G103" s="193"/>
    </row>
    <row r="104" spans="1:7" ht="12.75">
      <c r="A104" s="193"/>
      <c r="B104" s="193"/>
      <c r="C104" s="193"/>
      <c r="D104" s="193"/>
      <c r="E104" s="193"/>
      <c r="F104" s="193"/>
      <c r="G104" s="193"/>
    </row>
    <row r="105" spans="1:7" ht="12.75">
      <c r="A105" s="193"/>
      <c r="B105" s="193"/>
      <c r="C105" s="193"/>
      <c r="D105" s="193"/>
      <c r="E105" s="193"/>
      <c r="F105" s="193"/>
      <c r="G105" s="193"/>
    </row>
    <row r="106" spans="1:7" ht="12.75">
      <c r="A106" s="193"/>
      <c r="B106" s="193"/>
      <c r="C106" s="193"/>
      <c r="D106" s="193"/>
      <c r="E106" s="193"/>
      <c r="F106" s="193"/>
      <c r="G106" s="193"/>
    </row>
    <row r="107" spans="1:7" ht="12.75">
      <c r="A107" s="193"/>
      <c r="B107" s="193"/>
      <c r="C107" s="193"/>
      <c r="D107" s="193"/>
      <c r="E107" s="193"/>
      <c r="F107" s="193"/>
      <c r="G107" s="193"/>
    </row>
    <row r="108" spans="1:7" ht="12.75">
      <c r="A108" s="193"/>
      <c r="B108" s="193"/>
      <c r="C108" s="193"/>
      <c r="D108" s="193"/>
      <c r="E108" s="193"/>
      <c r="F108" s="193"/>
      <c r="G108" s="193"/>
    </row>
    <row r="109" spans="1:7" ht="12.75">
      <c r="A109" s="193"/>
      <c r="B109" s="193"/>
      <c r="C109" s="193"/>
      <c r="D109" s="193"/>
      <c r="E109" s="193"/>
      <c r="F109" s="193"/>
      <c r="G109" s="193"/>
    </row>
    <row r="110" spans="1:7" ht="12.75">
      <c r="A110" s="193"/>
      <c r="B110" s="193"/>
      <c r="C110" s="193"/>
      <c r="D110" s="193"/>
      <c r="E110" s="193"/>
      <c r="F110" s="193"/>
      <c r="G110" s="193"/>
    </row>
    <row r="111" spans="1:7" ht="12.75">
      <c r="A111" s="193"/>
      <c r="B111" s="193"/>
      <c r="C111" s="193"/>
      <c r="D111" s="193"/>
      <c r="E111" s="193"/>
      <c r="F111" s="193"/>
      <c r="G111" s="193"/>
    </row>
    <row r="112" spans="1:7" ht="12.75">
      <c r="A112" s="193"/>
      <c r="B112" s="193"/>
      <c r="C112" s="193"/>
      <c r="D112" s="193"/>
      <c r="E112" s="193"/>
      <c r="F112" s="193"/>
      <c r="G112" s="193"/>
    </row>
    <row r="113" spans="1:7" ht="12.75">
      <c r="A113" s="193"/>
      <c r="B113" s="193"/>
      <c r="C113" s="193"/>
      <c r="D113" s="193"/>
      <c r="E113" s="193"/>
      <c r="F113" s="193"/>
      <c r="G113" s="193"/>
    </row>
    <row r="114" spans="1:7" ht="12.75">
      <c r="A114" s="193"/>
      <c r="B114" s="193"/>
      <c r="C114" s="193"/>
      <c r="D114" s="193"/>
      <c r="E114" s="193"/>
      <c r="F114" s="193"/>
      <c r="G114" s="193"/>
    </row>
    <row r="115" spans="1:7" ht="12.75">
      <c r="A115" s="193"/>
      <c r="B115" s="193"/>
      <c r="C115" s="193"/>
      <c r="D115" s="193"/>
      <c r="E115" s="193"/>
      <c r="F115" s="193"/>
      <c r="G115" s="193"/>
    </row>
    <row r="116" spans="1:7" ht="12.75">
      <c r="A116" s="193"/>
      <c r="B116" s="193"/>
      <c r="C116" s="193"/>
      <c r="D116" s="193"/>
      <c r="E116" s="193"/>
      <c r="F116" s="193"/>
      <c r="G116" s="193"/>
    </row>
    <row r="117" spans="1:7" ht="12.75">
      <c r="A117" s="193"/>
      <c r="B117" s="193"/>
      <c r="C117" s="193"/>
      <c r="D117" s="193"/>
      <c r="E117" s="193"/>
      <c r="F117" s="193"/>
      <c r="G117" s="193"/>
    </row>
    <row r="118" spans="1:7" ht="12.75">
      <c r="A118" s="193"/>
      <c r="B118" s="193"/>
      <c r="C118" s="193"/>
      <c r="D118" s="193"/>
      <c r="E118" s="193"/>
      <c r="F118" s="193"/>
      <c r="G118" s="193"/>
    </row>
    <row r="119" spans="1:7" ht="12.75">
      <c r="A119" s="193"/>
      <c r="B119" s="193"/>
      <c r="C119" s="193"/>
      <c r="D119" s="193"/>
      <c r="E119" s="193"/>
      <c r="F119" s="193"/>
      <c r="G119" s="193"/>
    </row>
    <row r="120" spans="1:7" ht="12.75">
      <c r="A120" s="193"/>
      <c r="B120" s="193"/>
      <c r="C120" s="193"/>
      <c r="D120" s="193"/>
      <c r="E120" s="193"/>
      <c r="F120" s="193"/>
      <c r="G120" s="193"/>
    </row>
    <row r="121" spans="1:7" ht="12.75">
      <c r="A121" s="193"/>
      <c r="B121" s="193"/>
      <c r="C121" s="193"/>
      <c r="D121" s="193"/>
      <c r="E121" s="193"/>
      <c r="F121" s="193"/>
      <c r="G121" s="193"/>
    </row>
    <row r="122" spans="1:7" ht="12.75">
      <c r="A122" s="193"/>
      <c r="B122" s="193"/>
      <c r="C122" s="193"/>
      <c r="D122" s="193"/>
      <c r="E122" s="193"/>
      <c r="F122" s="193"/>
      <c r="G122" s="193"/>
    </row>
    <row r="123" spans="1:7" ht="12.75">
      <c r="A123" s="193"/>
      <c r="B123" s="193"/>
      <c r="C123" s="193"/>
      <c r="D123" s="193"/>
      <c r="E123" s="193"/>
      <c r="F123" s="193"/>
      <c r="G123" s="193"/>
    </row>
    <row r="124" spans="1:7" ht="12.75">
      <c r="A124" s="193"/>
      <c r="B124" s="193"/>
      <c r="C124" s="193"/>
      <c r="D124" s="193"/>
      <c r="E124" s="193"/>
      <c r="F124" s="193"/>
      <c r="G124" s="193"/>
    </row>
    <row r="125" spans="1:7" ht="12.75">
      <c r="A125" s="193"/>
      <c r="B125" s="193"/>
      <c r="C125" s="193"/>
      <c r="D125" s="193"/>
      <c r="E125" s="193"/>
      <c r="F125" s="193"/>
      <c r="G125" s="193"/>
    </row>
    <row r="126" spans="1:7" ht="12.75">
      <c r="A126" s="193"/>
      <c r="B126" s="193"/>
      <c r="C126" s="193"/>
      <c r="D126" s="193"/>
      <c r="E126" s="193"/>
      <c r="F126" s="193"/>
      <c r="G126" s="193"/>
    </row>
    <row r="127" spans="1:7" ht="12.75">
      <c r="A127" s="193"/>
      <c r="B127" s="193"/>
      <c r="C127" s="193"/>
      <c r="D127" s="193"/>
      <c r="E127" s="193"/>
      <c r="F127" s="193"/>
      <c r="G127" s="193"/>
    </row>
    <row r="128" spans="1:7" ht="12.75">
      <c r="A128" s="193"/>
      <c r="B128" s="193"/>
      <c r="C128" s="193"/>
      <c r="D128" s="193"/>
      <c r="E128" s="193"/>
      <c r="F128" s="193"/>
      <c r="G128" s="193"/>
    </row>
    <row r="129" spans="1:7" ht="12.75">
      <c r="A129" s="193"/>
      <c r="B129" s="193"/>
      <c r="C129" s="193"/>
      <c r="D129" s="193"/>
      <c r="E129" s="193"/>
      <c r="F129" s="193"/>
      <c r="G129" s="193"/>
    </row>
    <row r="130" spans="1:7" ht="12.75">
      <c r="A130" s="193"/>
      <c r="B130" s="193"/>
      <c r="C130" s="193"/>
      <c r="D130" s="193"/>
      <c r="E130" s="193"/>
      <c r="F130" s="193"/>
      <c r="G130" s="193"/>
    </row>
    <row r="131" spans="1:7" ht="12.75">
      <c r="A131" s="193"/>
      <c r="B131" s="193"/>
      <c r="C131" s="193"/>
      <c r="D131" s="193"/>
      <c r="E131" s="193"/>
      <c r="F131" s="193"/>
      <c r="G131" s="193"/>
    </row>
    <row r="132" spans="1:7" ht="12.75">
      <c r="A132" s="193"/>
      <c r="B132" s="193"/>
      <c r="C132" s="193"/>
      <c r="D132" s="193"/>
      <c r="E132" s="193"/>
      <c r="F132" s="193"/>
      <c r="G132" s="193"/>
    </row>
    <row r="133" spans="1:7" ht="12.75">
      <c r="A133" s="193"/>
      <c r="B133" s="193"/>
      <c r="C133" s="193"/>
      <c r="D133" s="193"/>
      <c r="E133" s="193"/>
      <c r="F133" s="193"/>
      <c r="G133" s="193"/>
    </row>
    <row r="134" spans="1:7" ht="12.75">
      <c r="A134" s="193"/>
      <c r="B134" s="193"/>
      <c r="C134" s="193"/>
      <c r="D134" s="193"/>
      <c r="E134" s="193"/>
      <c r="F134" s="193"/>
      <c r="G134" s="193"/>
    </row>
    <row r="135" spans="1:7" ht="12.75">
      <c r="A135" s="193"/>
      <c r="B135" s="193"/>
      <c r="C135" s="193"/>
      <c r="D135" s="193"/>
      <c r="E135" s="193"/>
      <c r="F135" s="193"/>
      <c r="G135" s="193"/>
    </row>
    <row r="136" spans="1:7" ht="12.75">
      <c r="A136" s="193"/>
      <c r="B136" s="193"/>
      <c r="C136" s="193"/>
      <c r="D136" s="193"/>
      <c r="E136" s="193"/>
      <c r="F136" s="193"/>
      <c r="G136" s="193"/>
    </row>
    <row r="137" spans="1:7" ht="12.75">
      <c r="A137" s="193"/>
      <c r="B137" s="193"/>
      <c r="C137" s="193"/>
      <c r="D137" s="193"/>
      <c r="E137" s="193"/>
      <c r="F137" s="193"/>
      <c r="G137" s="193"/>
    </row>
    <row r="138" spans="1:7" ht="12.75">
      <c r="A138" s="193"/>
      <c r="B138" s="193"/>
      <c r="C138" s="193"/>
      <c r="D138" s="193"/>
      <c r="E138" s="193"/>
      <c r="F138" s="193"/>
      <c r="G138" s="193"/>
    </row>
    <row r="139" spans="1:7" ht="12.75">
      <c r="A139" s="193"/>
      <c r="B139" s="193"/>
      <c r="C139" s="193"/>
      <c r="D139" s="193"/>
      <c r="E139" s="193"/>
      <c r="F139" s="193"/>
      <c r="G139" s="193"/>
    </row>
    <row r="140" spans="1:7" ht="12.75">
      <c r="A140" s="193"/>
      <c r="B140" s="193"/>
      <c r="C140" s="193"/>
      <c r="D140" s="193"/>
      <c r="E140" s="193"/>
      <c r="F140" s="193"/>
      <c r="G140" s="193"/>
    </row>
    <row r="141" spans="1:7" ht="12.75">
      <c r="A141" s="193"/>
      <c r="B141" s="193"/>
      <c r="C141" s="193"/>
      <c r="D141" s="193"/>
      <c r="E141" s="193"/>
      <c r="F141" s="193"/>
      <c r="G141" s="193"/>
    </row>
    <row r="142" spans="1:7" ht="12.75">
      <c r="A142" s="193"/>
      <c r="B142" s="193"/>
      <c r="C142" s="193"/>
      <c r="D142" s="193"/>
      <c r="E142" s="193"/>
      <c r="F142" s="193"/>
      <c r="G142" s="193"/>
    </row>
    <row r="143" spans="1:7" ht="12.75">
      <c r="A143" s="193"/>
      <c r="B143" s="193"/>
      <c r="C143" s="193"/>
      <c r="D143" s="193"/>
      <c r="E143" s="193"/>
      <c r="F143" s="193"/>
      <c r="G143" s="193"/>
    </row>
    <row r="144" spans="1:7" ht="12.75">
      <c r="A144" s="193"/>
      <c r="B144" s="193"/>
      <c r="C144" s="193"/>
      <c r="D144" s="193"/>
      <c r="E144" s="193"/>
      <c r="F144" s="193"/>
      <c r="G144" s="193"/>
    </row>
    <row r="145" spans="1:7" ht="12.75">
      <c r="A145" s="193"/>
      <c r="B145" s="193"/>
      <c r="C145" s="193"/>
      <c r="D145" s="193"/>
      <c r="E145" s="193"/>
      <c r="F145" s="193"/>
      <c r="G145" s="193"/>
    </row>
    <row r="146" spans="1:7" ht="12.75">
      <c r="A146" s="193"/>
      <c r="B146" s="193"/>
      <c r="C146" s="193"/>
      <c r="D146" s="193"/>
      <c r="E146" s="193"/>
      <c r="F146" s="193"/>
      <c r="G146" s="193"/>
    </row>
    <row r="147" spans="1:7" ht="12.75">
      <c r="A147" s="193"/>
      <c r="B147" s="193"/>
      <c r="C147" s="193"/>
      <c r="D147" s="193"/>
      <c r="E147" s="193"/>
      <c r="F147" s="193"/>
      <c r="G147" s="193"/>
    </row>
    <row r="148" spans="1:7" ht="12.75">
      <c r="A148" s="193"/>
      <c r="B148" s="193"/>
      <c r="C148" s="193"/>
      <c r="D148" s="193"/>
      <c r="E148" s="193"/>
      <c r="F148" s="193"/>
      <c r="G148" s="193"/>
    </row>
    <row r="149" spans="1:7" ht="12.75">
      <c r="A149" s="193"/>
      <c r="B149" s="193"/>
      <c r="C149" s="193"/>
      <c r="D149" s="193"/>
      <c r="E149" s="193"/>
      <c r="F149" s="193"/>
      <c r="G149" s="193"/>
    </row>
    <row r="150" spans="1:7" ht="12.75">
      <c r="A150" s="193"/>
      <c r="B150" s="193"/>
      <c r="C150" s="193"/>
      <c r="D150" s="193"/>
      <c r="E150" s="193"/>
      <c r="F150" s="193"/>
      <c r="G150" s="193"/>
    </row>
    <row r="151" spans="1:7" ht="12.75">
      <c r="A151" s="193"/>
      <c r="B151" s="193"/>
      <c r="C151" s="193"/>
      <c r="D151" s="193"/>
      <c r="E151" s="193"/>
      <c r="F151" s="193"/>
      <c r="G151" s="193"/>
    </row>
    <row r="152" spans="1:7" ht="12.75">
      <c r="A152" s="193"/>
      <c r="B152" s="193"/>
      <c r="C152" s="193"/>
      <c r="D152" s="193"/>
      <c r="E152" s="193"/>
      <c r="F152" s="193"/>
      <c r="G152" s="193"/>
    </row>
    <row r="153" spans="1:7" ht="12.75">
      <c r="A153" s="193"/>
      <c r="B153" s="193"/>
      <c r="C153" s="193"/>
      <c r="D153" s="193"/>
      <c r="E153" s="193"/>
      <c r="F153" s="193"/>
      <c r="G153" s="193"/>
    </row>
    <row r="154" spans="1:7" ht="12.75">
      <c r="A154" s="193"/>
      <c r="B154" s="193"/>
      <c r="C154" s="193"/>
      <c r="D154" s="193"/>
      <c r="E154" s="193"/>
      <c r="F154" s="193"/>
      <c r="G154" s="193"/>
    </row>
    <row r="155" spans="1:7" ht="12.75">
      <c r="A155" s="193"/>
      <c r="B155" s="193"/>
      <c r="C155" s="193"/>
      <c r="D155" s="193"/>
      <c r="E155" s="193"/>
      <c r="F155" s="193"/>
      <c r="G155" s="193"/>
    </row>
    <row r="156" spans="1:7" ht="12.75">
      <c r="A156" s="193"/>
      <c r="B156" s="193"/>
      <c r="C156" s="193"/>
      <c r="D156" s="193"/>
      <c r="E156" s="193"/>
      <c r="F156" s="193"/>
      <c r="G156" s="193"/>
    </row>
    <row r="157" spans="1:7" ht="12.75">
      <c r="A157" s="193"/>
      <c r="B157" s="193"/>
      <c r="C157" s="193"/>
      <c r="D157" s="193"/>
      <c r="E157" s="193"/>
      <c r="F157" s="193"/>
      <c r="G157" s="193"/>
    </row>
    <row r="158" spans="1:7" ht="12.75">
      <c r="A158" s="193"/>
      <c r="B158" s="193"/>
      <c r="C158" s="193"/>
      <c r="D158" s="193"/>
      <c r="E158" s="193"/>
      <c r="F158" s="193"/>
      <c r="G158" s="193"/>
    </row>
    <row r="159" spans="1:7" ht="12.75">
      <c r="A159" s="193"/>
      <c r="B159" s="193"/>
      <c r="C159" s="193"/>
      <c r="D159" s="193"/>
      <c r="E159" s="193"/>
      <c r="F159" s="193"/>
      <c r="G159" s="193"/>
    </row>
    <row r="160" spans="1:7" ht="12.75">
      <c r="A160" s="193"/>
      <c r="B160" s="193"/>
      <c r="C160" s="193"/>
      <c r="D160" s="193"/>
      <c r="E160" s="193"/>
      <c r="F160" s="193"/>
      <c r="G160" s="193"/>
    </row>
    <row r="161" spans="1:7" ht="12.75">
      <c r="A161" s="193"/>
      <c r="B161" s="193"/>
      <c r="C161" s="193"/>
      <c r="D161" s="193"/>
      <c r="E161" s="193"/>
      <c r="F161" s="193"/>
      <c r="G161" s="193"/>
    </row>
    <row r="162" spans="1:7" ht="12.75">
      <c r="A162" s="193"/>
      <c r="B162" s="193"/>
      <c r="C162" s="193"/>
      <c r="D162" s="193"/>
      <c r="E162" s="193"/>
      <c r="F162" s="193"/>
      <c r="G162" s="193"/>
    </row>
    <row r="163" spans="1:7" ht="12.75">
      <c r="A163" s="193"/>
      <c r="B163" s="193"/>
      <c r="C163" s="193"/>
      <c r="D163" s="193"/>
      <c r="E163" s="193"/>
      <c r="F163" s="193"/>
      <c r="G163" s="193"/>
    </row>
    <row r="164" spans="1:7" ht="12.75">
      <c r="A164" s="193"/>
      <c r="B164" s="193"/>
      <c r="C164" s="193"/>
      <c r="D164" s="193"/>
      <c r="E164" s="193"/>
      <c r="F164" s="193"/>
      <c r="G164" s="193"/>
    </row>
    <row r="165" spans="1:7" ht="12.75">
      <c r="A165" s="193"/>
      <c r="B165" s="193"/>
      <c r="C165" s="193"/>
      <c r="D165" s="193"/>
      <c r="E165" s="193"/>
      <c r="F165" s="193"/>
      <c r="G165" s="193"/>
    </row>
    <row r="166" spans="1:7" ht="12.75">
      <c r="A166" s="193"/>
      <c r="B166" s="193"/>
      <c r="C166" s="193"/>
      <c r="D166" s="193"/>
      <c r="E166" s="193"/>
      <c r="F166" s="193"/>
      <c r="G166" s="193"/>
    </row>
    <row r="167" spans="1:7" ht="12.75">
      <c r="A167" s="193"/>
      <c r="B167" s="193"/>
      <c r="C167" s="193"/>
      <c r="D167" s="193"/>
      <c r="E167" s="193"/>
      <c r="F167" s="193"/>
      <c r="G167" s="193"/>
    </row>
    <row r="168" spans="1:7" ht="12.75">
      <c r="A168" s="193"/>
      <c r="B168" s="193"/>
      <c r="C168" s="193"/>
      <c r="D168" s="193"/>
      <c r="E168" s="193"/>
      <c r="F168" s="193"/>
      <c r="G168" s="193"/>
    </row>
    <row r="169" spans="1:7" ht="12.75">
      <c r="A169" s="193"/>
      <c r="B169" s="193"/>
      <c r="C169" s="193"/>
      <c r="D169" s="193"/>
      <c r="E169" s="193"/>
      <c r="F169" s="193"/>
      <c r="G169" s="193"/>
    </row>
    <row r="170" spans="1:7" ht="12.75">
      <c r="A170" s="193"/>
      <c r="B170" s="193"/>
      <c r="C170" s="193"/>
      <c r="D170" s="193"/>
      <c r="E170" s="193"/>
      <c r="F170" s="193"/>
      <c r="G170" s="193"/>
    </row>
    <row r="171" spans="1:7" ht="12.75">
      <c r="A171" s="193"/>
      <c r="B171" s="193"/>
      <c r="C171" s="193"/>
      <c r="D171" s="193"/>
      <c r="E171" s="193"/>
      <c r="F171" s="193"/>
      <c r="G171" s="193"/>
    </row>
    <row r="172" spans="1:7" ht="12.75">
      <c r="A172" s="193"/>
      <c r="B172" s="193"/>
      <c r="C172" s="193"/>
      <c r="D172" s="193"/>
      <c r="E172" s="193"/>
      <c r="F172" s="193"/>
      <c r="G172" s="193"/>
    </row>
    <row r="173" spans="1:7" ht="12.75">
      <c r="A173" s="193"/>
      <c r="B173" s="193"/>
      <c r="C173" s="193"/>
      <c r="D173" s="193"/>
      <c r="E173" s="193"/>
      <c r="F173" s="193"/>
      <c r="G173" s="193"/>
    </row>
    <row r="174" spans="1:7" ht="12.75">
      <c r="A174" s="193"/>
      <c r="B174" s="193"/>
      <c r="C174" s="193"/>
      <c r="D174" s="193"/>
      <c r="E174" s="193"/>
      <c r="F174" s="193"/>
      <c r="G174" s="193"/>
    </row>
    <row r="175" spans="1:7" ht="12.75">
      <c r="A175" s="193"/>
      <c r="B175" s="193"/>
      <c r="C175" s="193"/>
      <c r="D175" s="193"/>
      <c r="E175" s="193"/>
      <c r="F175" s="193"/>
      <c r="G175" s="193"/>
    </row>
    <row r="176" spans="1:7" ht="12.75">
      <c r="A176" s="193"/>
      <c r="B176" s="193"/>
      <c r="C176" s="193"/>
      <c r="D176" s="193"/>
      <c r="E176" s="193"/>
      <c r="F176" s="193"/>
      <c r="G176" s="193"/>
    </row>
    <row r="177" spans="1:7" ht="12.75">
      <c r="A177" s="193"/>
      <c r="B177" s="193"/>
      <c r="C177" s="193"/>
      <c r="D177" s="193"/>
      <c r="E177" s="193"/>
      <c r="F177" s="193"/>
      <c r="G177" s="193"/>
    </row>
    <row r="178" spans="1:7" ht="12.75">
      <c r="A178" s="193"/>
      <c r="B178" s="193"/>
      <c r="C178" s="193"/>
      <c r="D178" s="193"/>
      <c r="E178" s="193"/>
      <c r="F178" s="193"/>
      <c r="G178" s="193"/>
    </row>
    <row r="179" spans="1:7" ht="12.75">
      <c r="A179" s="193"/>
      <c r="B179" s="193"/>
      <c r="C179" s="193"/>
      <c r="D179" s="193"/>
      <c r="E179" s="193"/>
      <c r="F179" s="193"/>
      <c r="G179" s="193"/>
    </row>
    <row r="180" spans="1:7" ht="12.75">
      <c r="A180" s="193"/>
      <c r="B180" s="193"/>
      <c r="C180" s="193"/>
      <c r="D180" s="193"/>
      <c r="E180" s="193"/>
      <c r="F180" s="193"/>
      <c r="G180" s="193"/>
    </row>
    <row r="181" spans="1:7" ht="12.75">
      <c r="A181" s="193"/>
      <c r="B181" s="193"/>
      <c r="C181" s="193"/>
      <c r="D181" s="193"/>
      <c r="E181" s="193"/>
      <c r="F181" s="193"/>
      <c r="G181" s="193"/>
    </row>
    <row r="182" spans="1:7" ht="12.75">
      <c r="A182" s="193"/>
      <c r="B182" s="193"/>
      <c r="C182" s="193"/>
      <c r="D182" s="193"/>
      <c r="E182" s="193"/>
      <c r="F182" s="193"/>
      <c r="G182" s="193"/>
    </row>
    <row r="183" spans="1:7" ht="12.75">
      <c r="A183" s="193"/>
      <c r="B183" s="193"/>
      <c r="C183" s="193"/>
      <c r="D183" s="193"/>
      <c r="E183" s="193"/>
      <c r="F183" s="193"/>
      <c r="G183" s="193"/>
    </row>
    <row r="184" spans="1:7" ht="12.75">
      <c r="A184" s="193"/>
      <c r="B184" s="193"/>
      <c r="C184" s="193"/>
      <c r="D184" s="193"/>
      <c r="E184" s="193"/>
      <c r="F184" s="193"/>
      <c r="G184" s="193"/>
    </row>
    <row r="185" spans="1:7" ht="12.75">
      <c r="A185" s="193"/>
      <c r="B185" s="193"/>
      <c r="C185" s="193"/>
      <c r="D185" s="193"/>
      <c r="E185" s="193"/>
      <c r="F185" s="193"/>
      <c r="G185" s="193"/>
    </row>
    <row r="186" spans="1:7" ht="12.75">
      <c r="A186" s="193"/>
      <c r="B186" s="193"/>
      <c r="C186" s="193"/>
      <c r="D186" s="193"/>
      <c r="E186" s="193"/>
      <c r="F186" s="193"/>
      <c r="G186" s="193"/>
    </row>
    <row r="187" spans="1:7" ht="12.75">
      <c r="A187" s="193"/>
      <c r="B187" s="193"/>
      <c r="C187" s="193"/>
      <c r="D187" s="193"/>
      <c r="E187" s="193"/>
      <c r="F187" s="193"/>
      <c r="G187" s="193"/>
    </row>
    <row r="188" spans="1:7" ht="12.75">
      <c r="A188" s="193"/>
      <c r="B188" s="193"/>
      <c r="C188" s="193"/>
      <c r="D188" s="193"/>
      <c r="E188" s="193"/>
      <c r="F188" s="193"/>
      <c r="G188" s="193"/>
    </row>
    <row r="189" spans="1:7" ht="12.75">
      <c r="A189" s="193"/>
      <c r="B189" s="193"/>
      <c r="C189" s="193"/>
      <c r="D189" s="193"/>
      <c r="E189" s="193"/>
      <c r="F189" s="193"/>
      <c r="G189" s="193"/>
    </row>
    <row r="190" spans="1:7" ht="12.75">
      <c r="A190" s="193"/>
      <c r="B190" s="193"/>
      <c r="C190" s="193"/>
      <c r="D190" s="193"/>
      <c r="E190" s="193"/>
      <c r="F190" s="193"/>
      <c r="G190" s="193"/>
    </row>
    <row r="191" spans="1:7" ht="12.75">
      <c r="A191" s="193"/>
      <c r="B191" s="193"/>
      <c r="C191" s="193"/>
      <c r="D191" s="193"/>
      <c r="E191" s="193"/>
      <c r="F191" s="193"/>
      <c r="G191" s="193"/>
    </row>
    <row r="192" spans="1:7" ht="12.75">
      <c r="A192" s="193"/>
      <c r="B192" s="193"/>
      <c r="C192" s="193"/>
      <c r="D192" s="193"/>
      <c r="E192" s="193"/>
      <c r="F192" s="193"/>
      <c r="G192" s="193"/>
    </row>
    <row r="193" spans="1:7" ht="12.75">
      <c r="A193" s="193"/>
      <c r="B193" s="193"/>
      <c r="C193" s="193"/>
      <c r="D193" s="193"/>
      <c r="E193" s="193"/>
      <c r="F193" s="193"/>
      <c r="G193" s="193"/>
    </row>
    <row r="194" spans="1:7" ht="12.75">
      <c r="A194" s="193"/>
      <c r="B194" s="193"/>
      <c r="C194" s="193"/>
      <c r="D194" s="193"/>
      <c r="E194" s="193"/>
      <c r="F194" s="193"/>
      <c r="G194" s="193"/>
    </row>
    <row r="195" spans="1:7" ht="12.75">
      <c r="A195" s="193"/>
      <c r="B195" s="193"/>
      <c r="C195" s="193"/>
      <c r="D195" s="193"/>
      <c r="E195" s="193"/>
      <c r="F195" s="193"/>
      <c r="G195" s="193"/>
    </row>
    <row r="196" spans="1:7" ht="12.75">
      <c r="A196" s="193"/>
      <c r="B196" s="193"/>
      <c r="C196" s="193"/>
      <c r="D196" s="193"/>
      <c r="E196" s="193"/>
      <c r="F196" s="193"/>
      <c r="G196" s="193"/>
    </row>
  </sheetData>
  <mergeCells count="36">
    <mergeCell ref="H2:I2"/>
    <mergeCell ref="H3:I3"/>
    <mergeCell ref="H4:I4"/>
    <mergeCell ref="B6:D6"/>
    <mergeCell ref="H6:I6"/>
    <mergeCell ref="H8:I8"/>
    <mergeCell ref="J8:K8"/>
    <mergeCell ref="H10:I10"/>
    <mergeCell ref="H14:I14"/>
    <mergeCell ref="H15:I15"/>
    <mergeCell ref="H16:I16"/>
    <mergeCell ref="H17:I17"/>
    <mergeCell ref="H18:I18"/>
    <mergeCell ref="H22:I22"/>
    <mergeCell ref="H24:I24"/>
    <mergeCell ref="H26:I26"/>
    <mergeCell ref="H27:I27"/>
    <mergeCell ref="H28:I28"/>
    <mergeCell ref="H31:I31"/>
    <mergeCell ref="B32:D32"/>
    <mergeCell ref="H32:I32"/>
    <mergeCell ref="H33:I33"/>
    <mergeCell ref="H34:I34"/>
    <mergeCell ref="H35:I35"/>
    <mergeCell ref="H36:I36"/>
    <mergeCell ref="H37:I37"/>
    <mergeCell ref="H38:I38"/>
    <mergeCell ref="H39:I39"/>
    <mergeCell ref="H40:I40"/>
    <mergeCell ref="H41:I41"/>
    <mergeCell ref="H42:I42"/>
    <mergeCell ref="H44:I44"/>
    <mergeCell ref="H49:I49"/>
    <mergeCell ref="H59:I59"/>
    <mergeCell ref="H60:I60"/>
    <mergeCell ref="H64:I64"/>
  </mergeCells>
  <printOptions/>
  <pageMargins left="1.1402777777777777" right="0.4201388888888889" top="0.6798611111111111" bottom="0.7201388888888889"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L122"/>
  <sheetViews>
    <sheetView workbookViewId="0" topLeftCell="A1">
      <selection activeCell="D2" sqref="D2"/>
    </sheetView>
  </sheetViews>
  <sheetFormatPr defaultColWidth="9.00390625" defaultRowHeight="12.75"/>
  <cols>
    <col min="1" max="1" width="16.75390625" style="153" customWidth="1"/>
    <col min="2" max="2" width="5.625" style="153" customWidth="1"/>
    <col min="3" max="3" width="11.125" style="153" customWidth="1"/>
    <col min="4" max="4" width="17.125" style="153" customWidth="1"/>
    <col min="5" max="5" width="15.375" style="153" customWidth="1"/>
    <col min="6" max="6" width="17.875" style="153" customWidth="1"/>
    <col min="7" max="7" width="16.375" style="153" customWidth="1"/>
    <col min="8" max="9" width="15.25390625" style="153" customWidth="1"/>
    <col min="10" max="10" width="16.75390625" style="153" customWidth="1"/>
    <col min="11" max="11" width="16.375" style="153" customWidth="1"/>
    <col min="12" max="12" width="17.75390625" style="153" customWidth="1"/>
    <col min="13" max="16384" width="9.125" style="153" customWidth="1"/>
  </cols>
  <sheetData>
    <row r="1" spans="1:12" ht="12.75">
      <c r="A1" s="243" t="s">
        <v>412</v>
      </c>
      <c r="B1" s="244"/>
      <c r="C1" s="244"/>
      <c r="D1" s="244"/>
      <c r="E1" s="244"/>
      <c r="F1" s="244"/>
      <c r="G1" s="244"/>
      <c r="H1" s="244"/>
      <c r="I1" s="244"/>
      <c r="J1" s="244"/>
      <c r="K1" s="244"/>
      <c r="L1" s="244"/>
    </row>
    <row r="2" spans="1:12" ht="12.75">
      <c r="A2" s="243"/>
      <c r="B2" s="244"/>
      <c r="C2" s="244"/>
      <c r="D2" s="245"/>
      <c r="E2" s="245"/>
      <c r="F2" s="245"/>
      <c r="G2" s="245"/>
      <c r="H2" s="245"/>
      <c r="I2" s="245"/>
      <c r="J2" s="244"/>
      <c r="K2" s="244"/>
      <c r="L2" s="244"/>
    </row>
    <row r="3" spans="1:11" ht="42.75" customHeight="1">
      <c r="A3" s="246" t="s">
        <v>413</v>
      </c>
      <c r="B3" s="246"/>
      <c r="C3" s="246"/>
      <c r="D3" s="247" t="s">
        <v>414</v>
      </c>
      <c r="E3" s="247" t="s">
        <v>415</v>
      </c>
      <c r="F3" s="247" t="s">
        <v>416</v>
      </c>
      <c r="G3" s="247" t="s">
        <v>417</v>
      </c>
      <c r="H3" s="247" t="s">
        <v>418</v>
      </c>
      <c r="I3" s="247" t="s">
        <v>419</v>
      </c>
      <c r="J3" s="246" t="s">
        <v>233</v>
      </c>
      <c r="K3" s="244"/>
    </row>
    <row r="4" spans="1:11" ht="12.75">
      <c r="A4" s="248" t="s">
        <v>420</v>
      </c>
      <c r="B4" s="249"/>
      <c r="C4" s="250"/>
      <c r="D4" s="251"/>
      <c r="E4" s="251"/>
      <c r="F4" s="251"/>
      <c r="G4" s="251"/>
      <c r="H4" s="251"/>
      <c r="I4" s="251"/>
      <c r="J4" s="251"/>
      <c r="K4" s="244"/>
    </row>
    <row r="5" spans="1:11" ht="12.75">
      <c r="A5" s="252" t="s">
        <v>421</v>
      </c>
      <c r="B5" s="253"/>
      <c r="C5" s="254"/>
      <c r="D5" s="255">
        <v>168099034078</v>
      </c>
      <c r="E5" s="255">
        <v>14007094773</v>
      </c>
      <c r="F5" s="255">
        <v>23693325564</v>
      </c>
      <c r="G5" s="255">
        <v>5560897973</v>
      </c>
      <c r="H5" s="255">
        <v>2516449091</v>
      </c>
      <c r="I5" s="255">
        <v>92185024567</v>
      </c>
      <c r="J5" s="255">
        <v>306061826046</v>
      </c>
      <c r="K5" s="215">
        <f>J5-'BCD KT'!E41</f>
        <v>0</v>
      </c>
    </row>
    <row r="6" spans="1:11" ht="15.75" customHeight="1">
      <c r="A6" s="256" t="s">
        <v>422</v>
      </c>
      <c r="B6" s="257"/>
      <c r="C6" s="258"/>
      <c r="D6" s="259">
        <v>68640000</v>
      </c>
      <c r="E6" s="259">
        <v>182647520</v>
      </c>
      <c r="F6" s="259">
        <v>0</v>
      </c>
      <c r="G6" s="259">
        <v>314895672</v>
      </c>
      <c r="H6" s="259">
        <v>0</v>
      </c>
      <c r="I6" s="260">
        <v>90000000</v>
      </c>
      <c r="J6" s="261">
        <v>656183192</v>
      </c>
      <c r="K6" s="215"/>
    </row>
    <row r="7" spans="1:11" ht="15.75" customHeight="1">
      <c r="A7" s="256" t="s">
        <v>423</v>
      </c>
      <c r="B7" s="257"/>
      <c r="C7" s="258"/>
      <c r="D7" s="259">
        <v>37666852935</v>
      </c>
      <c r="E7" s="259">
        <v>0</v>
      </c>
      <c r="F7" s="259">
        <v>0</v>
      </c>
      <c r="G7" s="259">
        <v>31526818</v>
      </c>
      <c r="H7" s="259">
        <v>274493460</v>
      </c>
      <c r="I7" s="260">
        <v>4285137295</v>
      </c>
      <c r="J7" s="261">
        <v>42258010508</v>
      </c>
      <c r="K7" s="215"/>
    </row>
    <row r="8" spans="1:11" ht="15.75" customHeight="1">
      <c r="A8" s="256" t="s">
        <v>424</v>
      </c>
      <c r="B8" s="257"/>
      <c r="C8" s="258"/>
      <c r="D8" s="259">
        <v>2257999914</v>
      </c>
      <c r="E8" s="259">
        <v>561996093</v>
      </c>
      <c r="F8" s="259">
        <v>469161126</v>
      </c>
      <c r="G8" s="259">
        <v>562022745</v>
      </c>
      <c r="H8" s="259">
        <v>0</v>
      </c>
      <c r="I8" s="260">
        <v>217480922</v>
      </c>
      <c r="J8" s="261">
        <v>4068660800</v>
      </c>
      <c r="K8" s="215"/>
    </row>
    <row r="9" spans="1:11" ht="15.75" customHeight="1">
      <c r="A9" s="256" t="s">
        <v>425</v>
      </c>
      <c r="B9" s="257"/>
      <c r="C9" s="258"/>
      <c r="D9" s="259">
        <v>0</v>
      </c>
      <c r="E9" s="259">
        <v>0</v>
      </c>
      <c r="F9" s="259">
        <v>0</v>
      </c>
      <c r="G9" s="259">
        <v>0</v>
      </c>
      <c r="H9" s="259">
        <v>0</v>
      </c>
      <c r="I9" s="260">
        <v>0</v>
      </c>
      <c r="J9" s="261">
        <v>0</v>
      </c>
      <c r="K9" s="215"/>
    </row>
    <row r="10" spans="1:11" ht="15.75" customHeight="1">
      <c r="A10" s="256" t="s">
        <v>426</v>
      </c>
      <c r="B10" s="257"/>
      <c r="C10" s="258"/>
      <c r="D10" s="259">
        <v>625427161</v>
      </c>
      <c r="E10" s="259">
        <v>478902900</v>
      </c>
      <c r="F10" s="259">
        <v>149000000</v>
      </c>
      <c r="G10" s="259">
        <v>312216501</v>
      </c>
      <c r="H10" s="259">
        <v>0</v>
      </c>
      <c r="I10" s="260">
        <v>0</v>
      </c>
      <c r="J10" s="261">
        <v>1565546562</v>
      </c>
      <c r="K10" s="215"/>
    </row>
    <row r="11" spans="1:11" ht="15.75" customHeight="1">
      <c r="A11" s="256" t="s">
        <v>427</v>
      </c>
      <c r="B11" s="257"/>
      <c r="C11" s="258"/>
      <c r="D11" s="262">
        <v>8342458100</v>
      </c>
      <c r="E11" s="262">
        <v>975429711</v>
      </c>
      <c r="F11" s="262">
        <v>1828902700</v>
      </c>
      <c r="G11" s="262">
        <v>939357190</v>
      </c>
      <c r="H11" s="262">
        <v>0</v>
      </c>
      <c r="I11" s="261">
        <v>25308000</v>
      </c>
      <c r="J11" s="261">
        <v>12111455701</v>
      </c>
      <c r="K11" s="215"/>
    </row>
    <row r="12" spans="1:11" ht="12.75">
      <c r="A12" s="252" t="s">
        <v>428</v>
      </c>
      <c r="B12" s="253"/>
      <c r="C12" s="254"/>
      <c r="D12" s="263">
        <v>199124641666</v>
      </c>
      <c r="E12" s="263">
        <v>13297405775</v>
      </c>
      <c r="F12" s="263">
        <v>22184583990</v>
      </c>
      <c r="G12" s="263">
        <v>5217769517</v>
      </c>
      <c r="H12" s="263">
        <v>2790942551</v>
      </c>
      <c r="I12" s="263">
        <v>96752334784</v>
      </c>
      <c r="J12" s="255">
        <v>339367678283</v>
      </c>
      <c r="K12" s="215">
        <f>J12-'BCD KT'!D41</f>
        <v>0</v>
      </c>
    </row>
    <row r="13" spans="1:11" ht="12.75">
      <c r="A13" s="264" t="s">
        <v>429</v>
      </c>
      <c r="B13" s="253"/>
      <c r="C13" s="254"/>
      <c r="D13" s="263"/>
      <c r="E13" s="263"/>
      <c r="F13" s="263"/>
      <c r="G13" s="263"/>
      <c r="H13" s="263"/>
      <c r="I13" s="263"/>
      <c r="J13" s="263"/>
      <c r="K13" s="215"/>
    </row>
    <row r="14" spans="1:11" ht="12.75">
      <c r="A14" s="252" t="s">
        <v>421</v>
      </c>
      <c r="B14" s="253"/>
      <c r="C14" s="254"/>
      <c r="D14" s="255">
        <v>75474509198</v>
      </c>
      <c r="E14" s="255">
        <v>7295465886</v>
      </c>
      <c r="F14" s="255">
        <v>13270908810</v>
      </c>
      <c r="G14" s="255">
        <v>4430361490</v>
      </c>
      <c r="H14" s="255">
        <v>1326296080</v>
      </c>
      <c r="I14" s="255">
        <v>52513585256</v>
      </c>
      <c r="J14" s="255">
        <v>154311126720</v>
      </c>
      <c r="K14" s="215">
        <f>J14+'BCD KT'!E42</f>
        <v>0</v>
      </c>
    </row>
    <row r="15" spans="1:11" ht="12.75">
      <c r="A15" s="256" t="s">
        <v>430</v>
      </c>
      <c r="B15" s="257"/>
      <c r="C15" s="258"/>
      <c r="D15" s="265">
        <v>15273735776</v>
      </c>
      <c r="E15" s="265">
        <v>1403189447</v>
      </c>
      <c r="F15" s="265">
        <v>2873651407</v>
      </c>
      <c r="G15" s="265">
        <v>676390675</v>
      </c>
      <c r="H15" s="265">
        <v>340992244</v>
      </c>
      <c r="I15" s="261">
        <v>11744883715</v>
      </c>
      <c r="J15" s="261">
        <v>32312843264</v>
      </c>
      <c r="K15" s="215"/>
    </row>
    <row r="16" spans="1:11" ht="12.75">
      <c r="A16" s="256" t="s">
        <v>424</v>
      </c>
      <c r="B16" s="257"/>
      <c r="C16" s="258"/>
      <c r="D16" s="265">
        <v>1080558405</v>
      </c>
      <c r="E16" s="265">
        <v>16071420</v>
      </c>
      <c r="F16" s="265">
        <v>27587808</v>
      </c>
      <c r="G16" s="265">
        <v>32908787</v>
      </c>
      <c r="H16" s="265">
        <v>0</v>
      </c>
      <c r="I16" s="261">
        <v>25308000</v>
      </c>
      <c r="J16" s="261">
        <v>1182434420</v>
      </c>
      <c r="K16" s="215"/>
    </row>
    <row r="17" spans="1:11" ht="12.75">
      <c r="A17" s="256" t="s">
        <v>431</v>
      </c>
      <c r="B17" s="257"/>
      <c r="C17" s="258"/>
      <c r="D17" s="262">
        <v>0</v>
      </c>
      <c r="E17" s="262">
        <v>0</v>
      </c>
      <c r="F17" s="262">
        <v>0</v>
      </c>
      <c r="G17" s="262">
        <v>0</v>
      </c>
      <c r="H17" s="262">
        <v>0</v>
      </c>
      <c r="I17" s="261">
        <v>0</v>
      </c>
      <c r="J17" s="261">
        <v>0</v>
      </c>
      <c r="K17" s="215"/>
    </row>
    <row r="18" spans="1:11" ht="12.75">
      <c r="A18" s="256" t="s">
        <v>426</v>
      </c>
      <c r="B18" s="257"/>
      <c r="C18" s="258"/>
      <c r="D18" s="262">
        <v>403168182</v>
      </c>
      <c r="E18" s="262">
        <v>478902900</v>
      </c>
      <c r="F18" s="262">
        <v>82777780</v>
      </c>
      <c r="G18" s="262">
        <v>300618570</v>
      </c>
      <c r="H18" s="262">
        <v>0</v>
      </c>
      <c r="I18" s="261">
        <v>0</v>
      </c>
      <c r="J18" s="261">
        <v>1265467432</v>
      </c>
      <c r="K18" s="215"/>
    </row>
    <row r="19" spans="1:11" ht="12.75">
      <c r="A19" s="256" t="s">
        <v>427</v>
      </c>
      <c r="B19" s="257"/>
      <c r="C19" s="258"/>
      <c r="D19" s="262">
        <v>3858647678</v>
      </c>
      <c r="E19" s="262">
        <v>357537712</v>
      </c>
      <c r="F19" s="262">
        <v>1299405078</v>
      </c>
      <c r="G19" s="262">
        <v>818889687</v>
      </c>
      <c r="H19" s="262">
        <v>0</v>
      </c>
      <c r="I19" s="261">
        <v>25308000</v>
      </c>
      <c r="J19" s="261">
        <v>6359788155</v>
      </c>
      <c r="K19" s="215"/>
    </row>
    <row r="20" spans="1:11" ht="12.75">
      <c r="A20" s="252" t="s">
        <v>428</v>
      </c>
      <c r="B20" s="253"/>
      <c r="C20" s="254"/>
      <c r="D20" s="263">
        <v>87566987519</v>
      </c>
      <c r="E20" s="263">
        <v>7878286141</v>
      </c>
      <c r="F20" s="263">
        <v>14789965167</v>
      </c>
      <c r="G20" s="263">
        <v>4020152695</v>
      </c>
      <c r="H20" s="263">
        <v>1667288324</v>
      </c>
      <c r="I20" s="263">
        <v>64258468971</v>
      </c>
      <c r="J20" s="255">
        <v>180181148817</v>
      </c>
      <c r="K20" s="245">
        <f>J20+'BCD KT'!D42</f>
        <v>0</v>
      </c>
    </row>
    <row r="21" spans="1:11" ht="18" customHeight="1">
      <c r="A21" s="266" t="s">
        <v>432</v>
      </c>
      <c r="B21" s="267"/>
      <c r="C21" s="267"/>
      <c r="D21" s="263">
        <v>0</v>
      </c>
      <c r="E21" s="263">
        <v>0</v>
      </c>
      <c r="F21" s="263">
        <v>0</v>
      </c>
      <c r="G21" s="263">
        <v>0</v>
      </c>
      <c r="H21" s="263">
        <v>0</v>
      </c>
      <c r="I21" s="263">
        <v>0</v>
      </c>
      <c r="J21" s="263"/>
      <c r="K21" s="244"/>
    </row>
    <row r="22" spans="1:11" ht="17.25" customHeight="1">
      <c r="A22" s="252" t="s">
        <v>433</v>
      </c>
      <c r="B22" s="253"/>
      <c r="C22" s="254"/>
      <c r="D22" s="263">
        <v>92624524880</v>
      </c>
      <c r="E22" s="263">
        <v>6711628887</v>
      </c>
      <c r="F22" s="263">
        <v>10422416754</v>
      </c>
      <c r="G22" s="263">
        <v>1130536483</v>
      </c>
      <c r="H22" s="263">
        <v>1190153011</v>
      </c>
      <c r="I22" s="263">
        <v>39671439311</v>
      </c>
      <c r="J22" s="255">
        <v>151750699326</v>
      </c>
      <c r="K22" s="244"/>
    </row>
    <row r="23" spans="1:11" ht="17.25" customHeight="1">
      <c r="A23" s="268" t="s">
        <v>434</v>
      </c>
      <c r="B23" s="269"/>
      <c r="C23" s="270"/>
      <c r="D23" s="271">
        <v>111557654147</v>
      </c>
      <c r="E23" s="271">
        <v>5419119634</v>
      </c>
      <c r="F23" s="271">
        <v>7394618823</v>
      </c>
      <c r="G23" s="271">
        <v>1197616822</v>
      </c>
      <c r="H23" s="271">
        <v>1123654227</v>
      </c>
      <c r="I23" s="271">
        <v>32493865813</v>
      </c>
      <c r="J23" s="272">
        <v>159186529466</v>
      </c>
      <c r="K23" s="245">
        <f>J23-'BCD KT'!D40</f>
        <v>0</v>
      </c>
    </row>
    <row r="24" spans="1:12" ht="12.75">
      <c r="A24" s="273"/>
      <c r="B24" s="244"/>
      <c r="C24" s="244"/>
      <c r="D24" s="244"/>
      <c r="E24" s="244"/>
      <c r="F24" s="244"/>
      <c r="G24" s="244"/>
      <c r="H24" s="244"/>
      <c r="I24" s="244"/>
      <c r="J24" s="244"/>
      <c r="K24" s="244"/>
      <c r="L24" s="244"/>
    </row>
    <row r="25" spans="1:12" ht="15.75" customHeight="1">
      <c r="A25" s="273" t="s">
        <v>435</v>
      </c>
      <c r="B25" s="244"/>
      <c r="C25" s="244"/>
      <c r="D25" s="244"/>
      <c r="E25" s="244"/>
      <c r="F25" s="244"/>
      <c r="G25" s="244"/>
      <c r="H25" s="244"/>
      <c r="I25" s="244"/>
      <c r="J25" s="244"/>
      <c r="K25" s="244"/>
      <c r="L25" s="244"/>
    </row>
    <row r="26" spans="1:12" ht="15.75" customHeight="1">
      <c r="A26" s="273" t="s">
        <v>436</v>
      </c>
      <c r="B26" s="244"/>
      <c r="C26" s="244"/>
      <c r="D26" s="244"/>
      <c r="E26" s="244"/>
      <c r="F26" s="244"/>
      <c r="G26" s="244"/>
      <c r="H26" s="244"/>
      <c r="I26" s="244"/>
      <c r="J26" s="244"/>
      <c r="K26" s="244"/>
      <c r="L26" s="244"/>
    </row>
    <row r="27" spans="1:12" ht="15.75" customHeight="1">
      <c r="A27" s="273" t="s">
        <v>437</v>
      </c>
      <c r="B27" s="244"/>
      <c r="C27" s="244"/>
      <c r="D27" s="244"/>
      <c r="E27" s="244"/>
      <c r="F27" s="244"/>
      <c r="G27" s="244"/>
      <c r="H27" s="244"/>
      <c r="I27" s="244"/>
      <c r="J27" s="244"/>
      <c r="K27" s="244"/>
      <c r="L27" s="244"/>
    </row>
    <row r="28" spans="1:12" ht="15.75" customHeight="1">
      <c r="A28" s="273" t="s">
        <v>438</v>
      </c>
      <c r="B28" s="244"/>
      <c r="C28" s="244"/>
      <c r="D28" s="244"/>
      <c r="E28" s="244"/>
      <c r="F28" s="244"/>
      <c r="G28" s="244"/>
      <c r="H28" s="244"/>
      <c r="I28" s="244"/>
      <c r="J28" s="244"/>
      <c r="K28" s="244"/>
      <c r="L28" s="244"/>
    </row>
    <row r="29" spans="1:12" ht="15.75" customHeight="1">
      <c r="A29" s="273" t="s">
        <v>439</v>
      </c>
      <c r="B29" s="244"/>
      <c r="C29" s="244"/>
      <c r="D29" s="244"/>
      <c r="E29" s="244"/>
      <c r="F29" s="244"/>
      <c r="G29" s="244"/>
      <c r="H29" s="244"/>
      <c r="I29" s="244"/>
      <c r="J29" s="244"/>
      <c r="K29" s="244"/>
      <c r="L29" s="244"/>
    </row>
    <row r="30" spans="1:12" ht="28.5" customHeight="1">
      <c r="A30" s="274" t="s">
        <v>440</v>
      </c>
      <c r="B30" s="244"/>
      <c r="C30" s="244"/>
      <c r="D30" s="244"/>
      <c r="E30" s="244"/>
      <c r="F30" s="244"/>
      <c r="G30" s="244"/>
      <c r="H30" s="244"/>
      <c r="I30" s="244"/>
      <c r="J30" s="244"/>
      <c r="K30" s="244"/>
      <c r="L30" s="244"/>
    </row>
    <row r="31" spans="1:12" ht="12.75">
      <c r="A31" s="244"/>
      <c r="B31" s="244"/>
      <c r="C31" s="244"/>
      <c r="D31" s="244"/>
      <c r="E31" s="244"/>
      <c r="F31" s="244"/>
      <c r="G31" s="244"/>
      <c r="H31" s="244"/>
      <c r="I31" s="244"/>
      <c r="J31" s="244"/>
      <c r="K31" s="244"/>
      <c r="L31" s="244"/>
    </row>
    <row r="32" spans="1:10" ht="12.75" customHeight="1" hidden="1">
      <c r="A32" s="246" t="s">
        <v>441</v>
      </c>
      <c r="B32" s="246"/>
      <c r="C32" s="246"/>
      <c r="D32" s="247" t="s">
        <v>442</v>
      </c>
      <c r="E32" s="247" t="s">
        <v>415</v>
      </c>
      <c r="F32" s="247" t="s">
        <v>416</v>
      </c>
      <c r="G32" s="247" t="s">
        <v>417</v>
      </c>
      <c r="H32" s="247" t="s">
        <v>419</v>
      </c>
      <c r="I32" s="247" t="s">
        <v>443</v>
      </c>
      <c r="J32" s="246" t="s">
        <v>233</v>
      </c>
    </row>
    <row r="33" spans="1:10" ht="12.75" customHeight="1" hidden="1">
      <c r="A33" s="275" t="s">
        <v>444</v>
      </c>
      <c r="B33" s="275"/>
      <c r="C33" s="275"/>
      <c r="D33" s="276"/>
      <c r="E33" s="276"/>
      <c r="F33" s="277"/>
      <c r="G33" s="277"/>
      <c r="H33" s="277"/>
      <c r="I33" s="277"/>
      <c r="J33" s="278"/>
    </row>
    <row r="34" spans="1:10" ht="12.75" hidden="1">
      <c r="A34" s="252" t="s">
        <v>445</v>
      </c>
      <c r="B34" s="253"/>
      <c r="C34" s="254"/>
      <c r="D34" s="263"/>
      <c r="E34" s="263"/>
      <c r="F34" s="263"/>
      <c r="G34" s="263"/>
      <c r="H34" s="263"/>
      <c r="I34" s="263"/>
      <c r="J34" s="263">
        <f>SUM(D34:I34)</f>
        <v>0</v>
      </c>
    </row>
    <row r="35" spans="1:10" ht="12.75" hidden="1">
      <c r="A35" s="256" t="s">
        <v>446</v>
      </c>
      <c r="B35" s="257"/>
      <c r="C35" s="258"/>
      <c r="D35" s="261"/>
      <c r="E35" s="261"/>
      <c r="F35" s="261"/>
      <c r="G35" s="261"/>
      <c r="H35" s="261"/>
      <c r="I35" s="261"/>
      <c r="J35" s="261"/>
    </row>
    <row r="36" spans="1:10" ht="12.75" hidden="1">
      <c r="A36" s="256" t="s">
        <v>447</v>
      </c>
      <c r="B36" s="257"/>
      <c r="C36" s="258"/>
      <c r="D36" s="261"/>
      <c r="E36" s="261"/>
      <c r="F36" s="261"/>
      <c r="G36" s="261"/>
      <c r="H36" s="261"/>
      <c r="I36" s="261"/>
      <c r="J36" s="261"/>
    </row>
    <row r="37" spans="1:10" ht="12.75" hidden="1">
      <c r="A37" s="256" t="s">
        <v>448</v>
      </c>
      <c r="B37" s="257"/>
      <c r="C37" s="258"/>
      <c r="D37" s="261"/>
      <c r="E37" s="261"/>
      <c r="F37" s="261"/>
      <c r="G37" s="261"/>
      <c r="H37" s="261"/>
      <c r="I37" s="261"/>
      <c r="J37" s="261"/>
    </row>
    <row r="38" spans="1:10" ht="12.75" hidden="1">
      <c r="A38" s="252" t="s">
        <v>449</v>
      </c>
      <c r="B38" s="253"/>
      <c r="C38" s="254"/>
      <c r="D38" s="263">
        <f aca="true" t="shared" si="0" ref="D38:I38">D34+D35+D36-D37</f>
        <v>0</v>
      </c>
      <c r="E38" s="263">
        <f t="shared" si="0"/>
        <v>0</v>
      </c>
      <c r="F38" s="263">
        <f t="shared" si="0"/>
        <v>0</v>
      </c>
      <c r="G38" s="263">
        <f t="shared" si="0"/>
        <v>0</v>
      </c>
      <c r="H38" s="263">
        <f t="shared" si="0"/>
        <v>0</v>
      </c>
      <c r="I38" s="263">
        <f t="shared" si="0"/>
        <v>0</v>
      </c>
      <c r="J38" s="263">
        <f>SUM(D38:I38)</f>
        <v>0</v>
      </c>
    </row>
    <row r="39" spans="1:10" ht="12.75" hidden="1">
      <c r="A39" s="264" t="s">
        <v>429</v>
      </c>
      <c r="B39" s="253"/>
      <c r="C39" s="254"/>
      <c r="D39" s="263"/>
      <c r="E39" s="263"/>
      <c r="F39" s="263"/>
      <c r="G39" s="263"/>
      <c r="H39" s="263"/>
      <c r="I39" s="263"/>
      <c r="J39" s="263"/>
    </row>
    <row r="40" spans="1:10" ht="12.75" hidden="1">
      <c r="A40" s="252" t="s">
        <v>445</v>
      </c>
      <c r="B40" s="253"/>
      <c r="C40" s="254"/>
      <c r="D40" s="263"/>
      <c r="E40" s="263"/>
      <c r="F40" s="263"/>
      <c r="G40" s="263"/>
      <c r="H40" s="263"/>
      <c r="I40" s="263"/>
      <c r="J40" s="263">
        <f>SUM(D40:I40)</f>
        <v>0</v>
      </c>
    </row>
    <row r="41" spans="1:10" ht="12.75" hidden="1">
      <c r="A41" s="256" t="s">
        <v>450</v>
      </c>
      <c r="B41" s="257"/>
      <c r="C41" s="258"/>
      <c r="D41" s="261"/>
      <c r="E41" s="261"/>
      <c r="F41" s="261"/>
      <c r="G41" s="261"/>
      <c r="H41" s="261"/>
      <c r="I41" s="261"/>
      <c r="J41" s="261"/>
    </row>
    <row r="42" spans="1:10" ht="12.75" hidden="1">
      <c r="A42" s="256" t="s">
        <v>447</v>
      </c>
      <c r="B42" s="257"/>
      <c r="C42" s="258"/>
      <c r="D42" s="261"/>
      <c r="E42" s="261"/>
      <c r="F42" s="261"/>
      <c r="G42" s="261"/>
      <c r="H42" s="261"/>
      <c r="I42" s="261"/>
      <c r="J42" s="261"/>
    </row>
    <row r="43" spans="1:10" ht="12.75" hidden="1">
      <c r="A43" s="256" t="s">
        <v>424</v>
      </c>
      <c r="B43" s="257"/>
      <c r="C43" s="258"/>
      <c r="D43" s="261"/>
      <c r="E43" s="261"/>
      <c r="F43" s="261"/>
      <c r="G43" s="261"/>
      <c r="H43" s="261"/>
      <c r="I43" s="261"/>
      <c r="J43" s="261"/>
    </row>
    <row r="44" spans="1:10" ht="12.75" hidden="1">
      <c r="A44" s="256" t="s">
        <v>448</v>
      </c>
      <c r="B44" s="257"/>
      <c r="C44" s="258"/>
      <c r="D44" s="261"/>
      <c r="E44" s="261"/>
      <c r="F44" s="261"/>
      <c r="G44" s="261"/>
      <c r="H44" s="261"/>
      <c r="I44" s="261"/>
      <c r="J44" s="261"/>
    </row>
    <row r="45" spans="1:10" ht="12.75" hidden="1">
      <c r="A45" s="256" t="s">
        <v>427</v>
      </c>
      <c r="B45" s="257"/>
      <c r="C45" s="258"/>
      <c r="D45" s="261"/>
      <c r="E45" s="261"/>
      <c r="F45" s="261"/>
      <c r="G45" s="261"/>
      <c r="H45" s="261"/>
      <c r="I45" s="261"/>
      <c r="J45" s="261"/>
    </row>
    <row r="46" spans="1:10" ht="12.75" hidden="1">
      <c r="A46" s="252" t="s">
        <v>449</v>
      </c>
      <c r="B46" s="253"/>
      <c r="C46" s="254"/>
      <c r="D46" s="263">
        <f aca="true" t="shared" si="1" ref="D46:I46">D40+D41+D42+D43-D44-D45</f>
        <v>0</v>
      </c>
      <c r="E46" s="263">
        <f t="shared" si="1"/>
        <v>0</v>
      </c>
      <c r="F46" s="263">
        <f t="shared" si="1"/>
        <v>0</v>
      </c>
      <c r="G46" s="263">
        <f t="shared" si="1"/>
        <v>0</v>
      </c>
      <c r="H46" s="263">
        <f t="shared" si="1"/>
        <v>0</v>
      </c>
      <c r="I46" s="263">
        <f t="shared" si="1"/>
        <v>0</v>
      </c>
      <c r="J46" s="263">
        <f>SUM(D46:I46)</f>
        <v>0</v>
      </c>
    </row>
    <row r="47" spans="1:10" ht="12.75" hidden="1">
      <c r="A47" s="264" t="s">
        <v>451</v>
      </c>
      <c r="B47" s="257"/>
      <c r="C47" s="258"/>
      <c r="D47" s="261"/>
      <c r="E47" s="261"/>
      <c r="F47" s="261"/>
      <c r="G47" s="261"/>
      <c r="H47" s="261"/>
      <c r="I47" s="261"/>
      <c r="J47" s="261"/>
    </row>
    <row r="48" spans="1:10" ht="12.75" customHeight="1" hidden="1">
      <c r="A48" s="252" t="s">
        <v>452</v>
      </c>
      <c r="B48" s="253"/>
      <c r="C48" s="254"/>
      <c r="D48" s="263">
        <f>D34-D40</f>
        <v>0</v>
      </c>
      <c r="E48" s="263">
        <f aca="true" t="shared" si="2" ref="E48:J48">E34-E40</f>
        <v>0</v>
      </c>
      <c r="F48" s="263">
        <f t="shared" si="2"/>
        <v>0</v>
      </c>
      <c r="G48" s="263">
        <f t="shared" si="2"/>
        <v>0</v>
      </c>
      <c r="H48" s="263">
        <f t="shared" si="2"/>
        <v>0</v>
      </c>
      <c r="I48" s="263">
        <f t="shared" si="2"/>
        <v>0</v>
      </c>
      <c r="J48" s="263">
        <f t="shared" si="2"/>
        <v>0</v>
      </c>
    </row>
    <row r="49" spans="1:10" ht="12.75" customHeight="1" hidden="1">
      <c r="A49" s="268" t="s">
        <v>453</v>
      </c>
      <c r="B49" s="269"/>
      <c r="C49" s="270"/>
      <c r="D49" s="271">
        <f>D38-D46</f>
        <v>0</v>
      </c>
      <c r="E49" s="271">
        <f aca="true" t="shared" si="3" ref="E49:J49">E38-E46</f>
        <v>0</v>
      </c>
      <c r="F49" s="271">
        <f t="shared" si="3"/>
        <v>0</v>
      </c>
      <c r="G49" s="271">
        <f t="shared" si="3"/>
        <v>0</v>
      </c>
      <c r="H49" s="271">
        <f t="shared" si="3"/>
        <v>0</v>
      </c>
      <c r="I49" s="271">
        <f t="shared" si="3"/>
        <v>0</v>
      </c>
      <c r="J49" s="271">
        <f t="shared" si="3"/>
        <v>0</v>
      </c>
    </row>
    <row r="50" spans="1:12" ht="12.75" hidden="1">
      <c r="A50" s="279"/>
      <c r="B50" s="280"/>
      <c r="C50" s="280"/>
      <c r="D50" s="280"/>
      <c r="E50" s="280"/>
      <c r="F50" s="280"/>
      <c r="G50" s="280"/>
      <c r="H50" s="280"/>
      <c r="I50" s="280"/>
      <c r="J50" s="280"/>
      <c r="K50" s="280"/>
      <c r="L50" s="280"/>
    </row>
    <row r="51" spans="1:12" ht="12.75" hidden="1">
      <c r="A51" s="280" t="s">
        <v>454</v>
      </c>
      <c r="B51" s="280"/>
      <c r="C51" s="280"/>
      <c r="D51" s="280"/>
      <c r="E51" s="280"/>
      <c r="F51" s="280"/>
      <c r="G51" s="280"/>
      <c r="H51" s="280"/>
      <c r="I51" s="280"/>
      <c r="J51" s="280"/>
      <c r="K51" s="280"/>
      <c r="L51" s="280"/>
    </row>
    <row r="52" spans="1:12" ht="12.75" hidden="1">
      <c r="A52" s="280" t="s">
        <v>455</v>
      </c>
      <c r="B52" s="280"/>
      <c r="C52" s="280"/>
      <c r="D52" s="280"/>
      <c r="E52" s="280"/>
      <c r="F52" s="280"/>
      <c r="G52" s="280"/>
      <c r="H52" s="280"/>
      <c r="I52" s="280"/>
      <c r="J52" s="280"/>
      <c r="K52" s="280"/>
      <c r="L52" s="280"/>
    </row>
    <row r="53" spans="1:12" ht="12.75" hidden="1">
      <c r="A53" s="280" t="s">
        <v>456</v>
      </c>
      <c r="B53" s="280"/>
      <c r="C53" s="280"/>
      <c r="D53" s="280"/>
      <c r="E53" s="280"/>
      <c r="F53" s="280"/>
      <c r="G53" s="280"/>
      <c r="H53" s="280"/>
      <c r="I53" s="280"/>
      <c r="J53" s="280"/>
      <c r="K53" s="280"/>
      <c r="L53" s="280"/>
    </row>
    <row r="54" spans="1:12" ht="12.75" hidden="1">
      <c r="A54" s="280"/>
      <c r="B54" s="280"/>
      <c r="C54" s="280"/>
      <c r="D54" s="280"/>
      <c r="E54" s="280"/>
      <c r="F54" s="280"/>
      <c r="G54" s="280"/>
      <c r="H54" s="280"/>
      <c r="I54" s="280"/>
      <c r="J54" s="280"/>
      <c r="K54" s="280"/>
      <c r="L54" s="280"/>
    </row>
    <row r="55" spans="1:12" ht="12.75">
      <c r="A55" s="281" t="s">
        <v>457</v>
      </c>
      <c r="B55" s="280"/>
      <c r="C55" s="280"/>
      <c r="D55" s="280"/>
      <c r="E55" s="280"/>
      <c r="F55" s="280"/>
      <c r="G55" s="280"/>
      <c r="H55" s="280"/>
      <c r="I55" s="280"/>
      <c r="J55" s="280"/>
      <c r="K55" s="280"/>
      <c r="L55" s="280"/>
    </row>
    <row r="56" spans="1:12" ht="12.75">
      <c r="A56" s="281"/>
      <c r="B56" s="280"/>
      <c r="C56" s="280"/>
      <c r="D56" s="280"/>
      <c r="E56" s="280"/>
      <c r="F56" s="280"/>
      <c r="G56" s="280"/>
      <c r="H56" s="280"/>
      <c r="I56" s="280"/>
      <c r="J56" s="280"/>
      <c r="K56" s="280"/>
      <c r="L56" s="280"/>
    </row>
    <row r="57" spans="1:10" ht="27.75">
      <c r="A57" s="246" t="s">
        <v>441</v>
      </c>
      <c r="B57" s="246"/>
      <c r="C57" s="246"/>
      <c r="D57" s="282" t="s">
        <v>458</v>
      </c>
      <c r="E57" s="247" t="s">
        <v>459</v>
      </c>
      <c r="F57" s="247" t="s">
        <v>460</v>
      </c>
      <c r="G57" s="247" t="s">
        <v>461</v>
      </c>
      <c r="H57" s="247" t="s">
        <v>462</v>
      </c>
      <c r="I57" s="246" t="s">
        <v>463</v>
      </c>
      <c r="J57" s="280"/>
    </row>
    <row r="58" spans="1:10" ht="12.75">
      <c r="A58" s="283" t="s">
        <v>464</v>
      </c>
      <c r="B58" s="284"/>
      <c r="C58" s="285"/>
      <c r="D58" s="286"/>
      <c r="E58" s="287"/>
      <c r="F58" s="287"/>
      <c r="G58" s="287"/>
      <c r="H58" s="255"/>
      <c r="I58" s="255"/>
      <c r="J58" s="280"/>
    </row>
    <row r="59" spans="1:10" ht="12.75">
      <c r="A59" s="288" t="s">
        <v>421</v>
      </c>
      <c r="B59" s="288"/>
      <c r="C59" s="288"/>
      <c r="D59" s="289">
        <v>5268414973</v>
      </c>
      <c r="E59" s="290">
        <v>0</v>
      </c>
      <c r="F59" s="290">
        <v>0</v>
      </c>
      <c r="G59" s="290">
        <v>87450000</v>
      </c>
      <c r="H59" s="255">
        <v>240781287124</v>
      </c>
      <c r="I59" s="263">
        <f>SUM(D59:H59)</f>
        <v>246137152097</v>
      </c>
      <c r="J59" s="291"/>
    </row>
    <row r="60" spans="1:10" ht="12.75">
      <c r="A60" s="292" t="s">
        <v>422</v>
      </c>
      <c r="B60" s="292"/>
      <c r="C60" s="292"/>
      <c r="D60" s="293">
        <v>0</v>
      </c>
      <c r="E60" s="294">
        <v>0</v>
      </c>
      <c r="F60" s="294">
        <v>0</v>
      </c>
      <c r="G60" s="294">
        <v>0</v>
      </c>
      <c r="H60" s="261">
        <v>0</v>
      </c>
      <c r="I60" s="261">
        <v>0</v>
      </c>
      <c r="J60" s="280"/>
    </row>
    <row r="61" spans="1:10" ht="12.75">
      <c r="A61" s="295" t="s">
        <v>465</v>
      </c>
      <c r="B61" s="295"/>
      <c r="C61" s="295"/>
      <c r="D61" s="293">
        <v>0</v>
      </c>
      <c r="E61" s="294">
        <v>0</v>
      </c>
      <c r="F61" s="294">
        <v>0</v>
      </c>
      <c r="G61" s="294">
        <v>0</v>
      </c>
      <c r="H61" s="261">
        <v>12402872263</v>
      </c>
      <c r="I61" s="261">
        <v>0</v>
      </c>
      <c r="J61" s="280"/>
    </row>
    <row r="62" spans="1:10" ht="12.75">
      <c r="A62" s="295" t="s">
        <v>466</v>
      </c>
      <c r="B62" s="295"/>
      <c r="C62" s="295"/>
      <c r="D62" s="293">
        <v>0</v>
      </c>
      <c r="E62" s="294">
        <v>0</v>
      </c>
      <c r="F62" s="294">
        <v>0</v>
      </c>
      <c r="G62" s="294">
        <v>0</v>
      </c>
      <c r="H62" s="261">
        <v>0</v>
      </c>
      <c r="I62" s="261">
        <v>0</v>
      </c>
      <c r="J62" s="280"/>
    </row>
    <row r="63" spans="1:10" ht="12.75">
      <c r="A63" s="295" t="s">
        <v>424</v>
      </c>
      <c r="B63" s="295"/>
      <c r="C63" s="295"/>
      <c r="D63" s="293">
        <v>0</v>
      </c>
      <c r="E63" s="294">
        <v>0</v>
      </c>
      <c r="F63" s="294">
        <v>0</v>
      </c>
      <c r="G63" s="294">
        <v>0</v>
      </c>
      <c r="H63" s="294">
        <v>0</v>
      </c>
      <c r="I63" s="261">
        <f>SUM(D63:H63)</f>
        <v>0</v>
      </c>
      <c r="J63" s="280"/>
    </row>
    <row r="64" spans="1:10" ht="12.75">
      <c r="A64" s="295" t="s">
        <v>426</v>
      </c>
      <c r="B64" s="295"/>
      <c r="C64" s="295"/>
      <c r="D64" s="293">
        <v>0</v>
      </c>
      <c r="E64" s="294">
        <v>0</v>
      </c>
      <c r="F64" s="294">
        <v>0</v>
      </c>
      <c r="G64" s="294">
        <v>0</v>
      </c>
      <c r="H64" s="294">
        <v>0</v>
      </c>
      <c r="I64" s="261">
        <v>0</v>
      </c>
      <c r="J64" s="280"/>
    </row>
    <row r="65" spans="1:10" ht="12.75">
      <c r="A65" s="256" t="s">
        <v>427</v>
      </c>
      <c r="B65" s="257"/>
      <c r="C65" s="258"/>
      <c r="D65" s="293">
        <v>0</v>
      </c>
      <c r="E65" s="294">
        <v>0</v>
      </c>
      <c r="F65" s="294">
        <v>0</v>
      </c>
      <c r="G65" s="294">
        <v>0</v>
      </c>
      <c r="H65" s="294">
        <v>3325075000</v>
      </c>
      <c r="I65" s="261">
        <v>0</v>
      </c>
      <c r="J65" s="280"/>
    </row>
    <row r="66" spans="1:10" ht="12.75">
      <c r="A66" s="288" t="s">
        <v>428</v>
      </c>
      <c r="B66" s="288"/>
      <c r="C66" s="288"/>
      <c r="D66" s="289">
        <f>D59+D60+D61+D62+D63-D64-D65</f>
        <v>5268414973</v>
      </c>
      <c r="E66" s="289">
        <f>E59+E60+E61+E62+E63-E64-E65</f>
        <v>0</v>
      </c>
      <c r="F66" s="289">
        <f>F59+F60+F61+F62+F63-F64-F65</f>
        <v>0</v>
      </c>
      <c r="G66" s="289">
        <f>G59+G60+G61+G62+G63-G64-G65</f>
        <v>87450000</v>
      </c>
      <c r="H66" s="289">
        <f>H59+H60+H61+H62+H63-H64-H65</f>
        <v>249859084387</v>
      </c>
      <c r="I66" s="263">
        <f>SUM(D66:H66)</f>
        <v>255214949360</v>
      </c>
      <c r="J66" s="214"/>
    </row>
    <row r="67" spans="1:10" ht="12.75">
      <c r="A67" s="266" t="s">
        <v>429</v>
      </c>
      <c r="B67" s="266"/>
      <c r="C67" s="266"/>
      <c r="D67" s="289"/>
      <c r="E67" s="290"/>
      <c r="F67" s="290"/>
      <c r="G67" s="290"/>
      <c r="H67" s="290"/>
      <c r="I67" s="290"/>
      <c r="J67" s="280"/>
    </row>
    <row r="68" spans="1:10" ht="12.75">
      <c r="A68" s="288" t="s">
        <v>445</v>
      </c>
      <c r="B68" s="288"/>
      <c r="C68" s="288"/>
      <c r="D68" s="289">
        <v>1062584196</v>
      </c>
      <c r="E68" s="290">
        <v>0</v>
      </c>
      <c r="F68" s="290">
        <v>0</v>
      </c>
      <c r="G68" s="290">
        <v>51012500</v>
      </c>
      <c r="H68" s="290">
        <v>208510913934</v>
      </c>
      <c r="I68" s="263">
        <f>SUM(D68:H68)</f>
        <v>209624510630</v>
      </c>
      <c r="J68" s="291">
        <f>'BCD KT'!E48+I68</f>
        <v>0</v>
      </c>
    </row>
    <row r="69" spans="1:10" ht="12.75">
      <c r="A69" s="295" t="s">
        <v>430</v>
      </c>
      <c r="B69" s="295"/>
      <c r="C69" s="295"/>
      <c r="D69" s="293">
        <f>44400000+203227668</f>
        <v>247627668</v>
      </c>
      <c r="E69" s="294">
        <v>0</v>
      </c>
      <c r="F69" s="294">
        <v>0</v>
      </c>
      <c r="G69" s="294">
        <v>17490000</v>
      </c>
      <c r="H69" s="294">
        <v>12431844531</v>
      </c>
      <c r="I69" s="261"/>
      <c r="J69" s="280"/>
    </row>
    <row r="70" spans="1:10" ht="12.75">
      <c r="A70" s="256" t="s">
        <v>424</v>
      </c>
      <c r="B70" s="257"/>
      <c r="C70" s="258"/>
      <c r="D70" s="293">
        <v>0</v>
      </c>
      <c r="E70" s="294">
        <v>0</v>
      </c>
      <c r="F70" s="294">
        <v>0</v>
      </c>
      <c r="G70" s="294">
        <v>0</v>
      </c>
      <c r="H70" s="294">
        <v>0</v>
      </c>
      <c r="I70" s="261">
        <v>0</v>
      </c>
      <c r="J70" s="280"/>
    </row>
    <row r="71" spans="1:10" ht="12.75">
      <c r="A71" s="295" t="s">
        <v>426</v>
      </c>
      <c r="B71" s="295"/>
      <c r="C71" s="295"/>
      <c r="D71" s="293">
        <v>0</v>
      </c>
      <c r="E71" s="294">
        <v>0</v>
      </c>
      <c r="F71" s="294">
        <v>0</v>
      </c>
      <c r="G71" s="294">
        <v>0</v>
      </c>
      <c r="H71" s="294">
        <v>0</v>
      </c>
      <c r="I71" s="261">
        <v>0</v>
      </c>
      <c r="J71" s="280"/>
    </row>
    <row r="72" spans="1:10" ht="12.75">
      <c r="A72" s="295" t="s">
        <v>427</v>
      </c>
      <c r="B72" s="295"/>
      <c r="C72" s="295"/>
      <c r="D72" s="293">
        <v>0</v>
      </c>
      <c r="E72" s="294">
        <v>0</v>
      </c>
      <c r="F72" s="294">
        <v>0</v>
      </c>
      <c r="G72" s="294">
        <v>0</v>
      </c>
      <c r="H72" s="294">
        <v>332396977</v>
      </c>
      <c r="I72" s="261">
        <v>0</v>
      </c>
      <c r="J72" s="280"/>
    </row>
    <row r="73" spans="1:10" ht="12.75">
      <c r="A73" s="288" t="s">
        <v>428</v>
      </c>
      <c r="B73" s="288"/>
      <c r="C73" s="288"/>
      <c r="D73" s="289">
        <f>D68+D69+D70-D71-D72</f>
        <v>1310211864</v>
      </c>
      <c r="E73" s="289">
        <f>E68+E69+E70-E71-E72</f>
        <v>0</v>
      </c>
      <c r="F73" s="289">
        <f>F68+F69+F70-F71-F72</f>
        <v>0</v>
      </c>
      <c r="G73" s="289">
        <f>G68+G69+G70-G71-G72</f>
        <v>68502500</v>
      </c>
      <c r="H73" s="289">
        <f>H68+H69+H70-H71-H72</f>
        <v>220610361488</v>
      </c>
      <c r="I73" s="263">
        <f>SUM(D73:H73)</f>
        <v>221989075852</v>
      </c>
      <c r="J73" s="215">
        <f>I73+'BCD KT'!D48</f>
        <v>0</v>
      </c>
    </row>
    <row r="74" spans="1:10" ht="12.75">
      <c r="A74" s="296" t="s">
        <v>467</v>
      </c>
      <c r="B74" s="297"/>
      <c r="C74" s="298"/>
      <c r="D74" s="289">
        <v>0</v>
      </c>
      <c r="E74" s="290">
        <v>0</v>
      </c>
      <c r="F74" s="290">
        <v>0</v>
      </c>
      <c r="G74" s="290">
        <v>0</v>
      </c>
      <c r="H74" s="290">
        <v>0</v>
      </c>
      <c r="I74" s="290"/>
      <c r="J74" s="215"/>
    </row>
    <row r="75" spans="1:10" ht="12.75">
      <c r="A75" s="288" t="s">
        <v>433</v>
      </c>
      <c r="B75" s="288"/>
      <c r="C75" s="288"/>
      <c r="D75" s="289">
        <f>D59-D68</f>
        <v>4205830777</v>
      </c>
      <c r="E75" s="289">
        <f>E59-E68</f>
        <v>0</v>
      </c>
      <c r="F75" s="289">
        <f>F59-F68</f>
        <v>0</v>
      </c>
      <c r="G75" s="289">
        <f>G59-G68</f>
        <v>36437500</v>
      </c>
      <c r="H75" s="289">
        <f>H59-H68</f>
        <v>32270373190</v>
      </c>
      <c r="I75" s="263">
        <f>SUM(D75:H75)</f>
        <v>36512641467</v>
      </c>
      <c r="J75" s="215">
        <f>I75-'BCD KT'!E46</f>
        <v>0</v>
      </c>
    </row>
    <row r="76" spans="1:10" ht="12.75">
      <c r="A76" s="299" t="s">
        <v>434</v>
      </c>
      <c r="B76" s="299"/>
      <c r="C76" s="299"/>
      <c r="D76" s="300">
        <f>D66-D73</f>
        <v>3958203109</v>
      </c>
      <c r="E76" s="300">
        <f>E66-E73</f>
        <v>0</v>
      </c>
      <c r="F76" s="300">
        <f>F66-F73</f>
        <v>0</v>
      </c>
      <c r="G76" s="300">
        <f>G66-G73</f>
        <v>18947500</v>
      </c>
      <c r="H76" s="300">
        <f>H66-H73</f>
        <v>29248722899</v>
      </c>
      <c r="I76" s="263">
        <f>SUM(D76:H76)</f>
        <v>33225873508</v>
      </c>
      <c r="J76" s="214">
        <f>I76-'BCD KT'!D46</f>
        <v>0</v>
      </c>
    </row>
    <row r="77" spans="1:12" ht="12.75">
      <c r="A77" s="244"/>
      <c r="B77" s="244"/>
      <c r="C77" s="244"/>
      <c r="D77" s="245"/>
      <c r="E77" s="244"/>
      <c r="F77" s="244"/>
      <c r="G77" s="244"/>
      <c r="H77" s="244"/>
      <c r="I77" s="244"/>
      <c r="J77" s="244"/>
      <c r="K77" s="244"/>
      <c r="L77" s="280"/>
    </row>
    <row r="78" spans="1:12" ht="12.75">
      <c r="A78" s="244" t="s">
        <v>468</v>
      </c>
      <c r="B78" s="244"/>
      <c r="C78" s="244"/>
      <c r="D78" s="244"/>
      <c r="E78" s="244"/>
      <c r="F78" s="244"/>
      <c r="G78" s="244"/>
      <c r="H78" s="244"/>
      <c r="I78" s="244"/>
      <c r="J78" s="244"/>
      <c r="K78" s="244"/>
      <c r="L78" s="280"/>
    </row>
    <row r="79" spans="1:12" ht="12.75">
      <c r="A79" s="244"/>
      <c r="B79" s="244"/>
      <c r="C79" s="244"/>
      <c r="D79" s="244"/>
      <c r="E79" s="244"/>
      <c r="F79" s="244"/>
      <c r="G79" s="244"/>
      <c r="H79" s="244"/>
      <c r="I79" s="244"/>
      <c r="J79" s="244"/>
      <c r="K79" s="244"/>
      <c r="L79" s="280"/>
    </row>
    <row r="80" spans="1:12" ht="17.25" customHeight="1">
      <c r="A80" s="243" t="s">
        <v>469</v>
      </c>
      <c r="B80" s="243"/>
      <c r="C80" s="243"/>
      <c r="D80" s="243"/>
      <c r="F80" s="198" t="s">
        <v>351</v>
      </c>
      <c r="G80" s="198" t="s">
        <v>352</v>
      </c>
      <c r="H80" s="301"/>
      <c r="I80" s="198"/>
      <c r="J80" s="244"/>
      <c r="K80" s="244"/>
      <c r="L80" s="280"/>
    </row>
    <row r="81" spans="1:12" ht="12.75">
      <c r="A81" s="244" t="s">
        <v>470</v>
      </c>
      <c r="B81" s="244"/>
      <c r="C81" s="244"/>
      <c r="D81" s="244"/>
      <c r="F81" s="302">
        <f>'BCD KT'!D49</f>
        <v>89338760568</v>
      </c>
      <c r="G81" s="302">
        <f>'BCD KT'!E49</f>
        <v>170165889345</v>
      </c>
      <c r="H81" s="303">
        <f>F81-'BCD KT'!D49</f>
        <v>0</v>
      </c>
      <c r="I81" s="214">
        <f>G81-'BCD KT'!E49</f>
        <v>0</v>
      </c>
      <c r="J81" s="244"/>
      <c r="L81" s="304" t="s">
        <v>471</v>
      </c>
    </row>
    <row r="82" spans="1:12" ht="12.75" hidden="1">
      <c r="A82" s="305" t="s">
        <v>472</v>
      </c>
      <c r="B82" s="305"/>
      <c r="C82" s="305"/>
      <c r="D82" s="305"/>
      <c r="E82" s="306"/>
      <c r="F82" s="307"/>
      <c r="G82" s="308"/>
      <c r="H82" s="309"/>
      <c r="I82" s="310"/>
      <c r="J82" s="244"/>
      <c r="K82" s="244"/>
      <c r="L82" s="244"/>
    </row>
    <row r="83" spans="1:12" ht="12.75" hidden="1">
      <c r="A83" s="311" t="s">
        <v>473</v>
      </c>
      <c r="B83" s="305"/>
      <c r="C83" s="305"/>
      <c r="D83" s="305"/>
      <c r="E83" s="306"/>
      <c r="F83" s="309">
        <v>441446364</v>
      </c>
      <c r="G83" s="312">
        <v>441446364</v>
      </c>
      <c r="H83" s="309"/>
      <c r="I83" s="313"/>
      <c r="J83" s="244"/>
      <c r="K83" s="244"/>
      <c r="L83" s="244"/>
    </row>
    <row r="84" spans="1:12" ht="12.75" hidden="1">
      <c r="A84" s="311" t="s">
        <v>474</v>
      </c>
      <c r="B84" s="305"/>
      <c r="C84" s="305"/>
      <c r="D84" s="305"/>
      <c r="E84" s="306"/>
      <c r="F84" s="309">
        <v>346625029</v>
      </c>
      <c r="G84" s="314">
        <v>346625029</v>
      </c>
      <c r="H84" s="309"/>
      <c r="I84" s="313"/>
      <c r="J84" s="244"/>
      <c r="K84" s="244"/>
      <c r="L84" s="244"/>
    </row>
    <row r="85" spans="1:12" ht="12.75" hidden="1">
      <c r="A85" s="311" t="s">
        <v>475</v>
      </c>
      <c r="B85" s="315"/>
      <c r="C85" s="305"/>
      <c r="D85" s="311"/>
      <c r="E85" s="306"/>
      <c r="F85" s="215">
        <v>1426066385</v>
      </c>
      <c r="G85" s="314">
        <v>1426066385</v>
      </c>
      <c r="H85" s="215"/>
      <c r="I85" s="313"/>
      <c r="J85" s="244"/>
      <c r="K85" s="244"/>
      <c r="L85" s="244"/>
    </row>
    <row r="86" spans="1:12" ht="12.75" hidden="1">
      <c r="A86" s="311" t="s">
        <v>476</v>
      </c>
      <c r="B86" s="315"/>
      <c r="C86" s="305"/>
      <c r="D86" s="311"/>
      <c r="E86" s="306"/>
      <c r="F86" s="215">
        <v>77030383685</v>
      </c>
      <c r="G86" s="314">
        <v>77030383685</v>
      </c>
      <c r="H86" s="215"/>
      <c r="I86" s="313"/>
      <c r="J86" s="244"/>
      <c r="K86" s="244"/>
      <c r="L86" s="244"/>
    </row>
    <row r="87" spans="1:12" ht="12.75" hidden="1">
      <c r="A87" s="311" t="s">
        <v>477</v>
      </c>
      <c r="B87" s="315"/>
      <c r="C87" s="305"/>
      <c r="D87" s="311"/>
      <c r="E87" s="306"/>
      <c r="F87" s="215">
        <v>444753671</v>
      </c>
      <c r="G87" s="201">
        <v>444753671</v>
      </c>
      <c r="H87" s="215"/>
      <c r="I87" s="313"/>
      <c r="J87" s="244"/>
      <c r="K87" s="244"/>
      <c r="L87" s="244"/>
    </row>
    <row r="88" spans="1:12" ht="12.75" hidden="1">
      <c r="A88" s="311" t="s">
        <v>478</v>
      </c>
      <c r="D88" s="311"/>
      <c r="E88" s="306"/>
      <c r="F88" s="215">
        <v>10811181</v>
      </c>
      <c r="G88" s="201">
        <v>10811181</v>
      </c>
      <c r="H88" s="215"/>
      <c r="I88" s="313"/>
      <c r="J88" s="244"/>
      <c r="K88" s="244"/>
      <c r="L88" s="244"/>
    </row>
    <row r="89" spans="1:12" ht="12.75" hidden="1">
      <c r="A89" s="316" t="s">
        <v>479</v>
      </c>
      <c r="D89" s="311"/>
      <c r="E89" s="306"/>
      <c r="F89" s="215">
        <v>301752727</v>
      </c>
      <c r="G89" s="201">
        <v>301752727</v>
      </c>
      <c r="H89" s="215"/>
      <c r="I89" s="313"/>
      <c r="J89" s="244"/>
      <c r="K89" s="244"/>
      <c r="L89" s="244"/>
    </row>
    <row r="90" spans="1:12" ht="12.75" hidden="1">
      <c r="A90" s="316" t="s">
        <v>480</v>
      </c>
      <c r="D90" s="311"/>
      <c r="E90" s="306"/>
      <c r="F90" s="215">
        <v>919253096</v>
      </c>
      <c r="G90" s="201">
        <v>919253096</v>
      </c>
      <c r="H90" s="215"/>
      <c r="I90" s="313"/>
      <c r="J90" s="244"/>
      <c r="K90" s="244"/>
      <c r="L90" s="244"/>
    </row>
    <row r="91" spans="1:12" ht="12.75" hidden="1">
      <c r="A91" s="316" t="s">
        <v>481</v>
      </c>
      <c r="D91" s="311"/>
      <c r="E91" s="306"/>
      <c r="F91" s="215">
        <v>109810000</v>
      </c>
      <c r="G91" s="201">
        <v>109810000</v>
      </c>
      <c r="H91" s="215"/>
      <c r="I91" s="313"/>
      <c r="J91" s="244"/>
      <c r="K91" s="244"/>
      <c r="L91" s="244"/>
    </row>
    <row r="92" spans="1:12" ht="12.75" hidden="1">
      <c r="A92" s="311" t="s">
        <v>482</v>
      </c>
      <c r="B92" s="244"/>
      <c r="C92" s="244"/>
      <c r="D92" s="311"/>
      <c r="E92" s="244"/>
      <c r="F92" s="215">
        <v>1444914612</v>
      </c>
      <c r="G92" s="215">
        <v>1444914612</v>
      </c>
      <c r="H92" s="215"/>
      <c r="I92" s="313"/>
      <c r="J92" s="244"/>
      <c r="K92" s="244"/>
      <c r="L92" s="244"/>
    </row>
    <row r="93" spans="1:12" ht="12.75" hidden="1">
      <c r="A93" s="311" t="s">
        <v>483</v>
      </c>
      <c r="B93" s="244"/>
      <c r="C93" s="244"/>
      <c r="D93" s="311"/>
      <c r="E93" s="244"/>
      <c r="F93" s="215">
        <v>91605731218</v>
      </c>
      <c r="G93" s="317">
        <v>91605731218</v>
      </c>
      <c r="H93" s="215"/>
      <c r="I93" s="313"/>
      <c r="J93" s="244"/>
      <c r="K93" s="244"/>
      <c r="L93" s="244"/>
    </row>
    <row r="94" spans="1:12" ht="12.75" hidden="1">
      <c r="A94" s="311" t="s">
        <v>484</v>
      </c>
      <c r="B94" s="244"/>
      <c r="C94" s="244"/>
      <c r="D94" s="244"/>
      <c r="E94" s="244"/>
      <c r="F94" s="215">
        <v>1166452176</v>
      </c>
      <c r="G94" s="215">
        <v>1166452176</v>
      </c>
      <c r="H94" s="215"/>
      <c r="I94" s="313"/>
      <c r="J94" s="244"/>
      <c r="K94" s="244"/>
      <c r="L94" s="244"/>
    </row>
    <row r="95" spans="1:12" ht="12.75" hidden="1">
      <c r="A95" s="311" t="s">
        <v>485</v>
      </c>
      <c r="B95" s="244"/>
      <c r="C95" s="244"/>
      <c r="D95" s="244"/>
      <c r="E95" s="244"/>
      <c r="F95" s="215">
        <v>7174372772</v>
      </c>
      <c r="G95" s="215">
        <v>7174372772</v>
      </c>
      <c r="H95" s="215"/>
      <c r="I95" s="313"/>
      <c r="J95" s="244"/>
      <c r="K95" s="244"/>
      <c r="L95" s="244"/>
    </row>
    <row r="96" spans="1:12" ht="12.75" hidden="1">
      <c r="A96" s="311" t="s">
        <v>486</v>
      </c>
      <c r="B96" s="244"/>
      <c r="C96" s="244"/>
      <c r="D96" s="244"/>
      <c r="E96" s="244"/>
      <c r="F96" s="215">
        <v>700519714</v>
      </c>
      <c r="G96" s="215">
        <v>700519714</v>
      </c>
      <c r="H96" s="215"/>
      <c r="I96" s="313"/>
      <c r="J96" s="244"/>
      <c r="K96" s="244"/>
      <c r="L96" s="244"/>
    </row>
    <row r="97" spans="1:12" ht="12.75" hidden="1">
      <c r="A97" s="311" t="s">
        <v>487</v>
      </c>
      <c r="B97" s="244"/>
      <c r="C97" s="244"/>
      <c r="D97" s="244"/>
      <c r="E97" s="244"/>
      <c r="F97" s="215">
        <v>129798726</v>
      </c>
      <c r="G97" s="215">
        <v>129798726</v>
      </c>
      <c r="H97" s="215"/>
      <c r="I97" s="313"/>
      <c r="J97" s="244"/>
      <c r="K97" s="244"/>
      <c r="L97" s="244"/>
    </row>
    <row r="98" spans="1:12" ht="12.75" hidden="1">
      <c r="A98" s="311" t="s">
        <v>488</v>
      </c>
      <c r="B98" s="244"/>
      <c r="C98" s="244"/>
      <c r="D98" s="311"/>
      <c r="E98" s="244"/>
      <c r="F98" s="215">
        <v>19376522468</v>
      </c>
      <c r="G98" s="215">
        <v>19376522468</v>
      </c>
      <c r="H98" s="215"/>
      <c r="I98" s="313"/>
      <c r="J98" s="244"/>
      <c r="K98" s="244"/>
      <c r="L98" s="244"/>
    </row>
    <row r="99" spans="1:12" ht="12.75" hidden="1">
      <c r="A99" s="311" t="s">
        <v>489</v>
      </c>
      <c r="B99" s="244"/>
      <c r="C99" s="244"/>
      <c r="D99" s="244"/>
      <c r="E99" s="244"/>
      <c r="F99" s="215">
        <v>127012272</v>
      </c>
      <c r="G99" s="215">
        <v>127012272</v>
      </c>
      <c r="H99" s="215"/>
      <c r="I99" s="313"/>
      <c r="J99" s="244"/>
      <c r="K99" s="244"/>
      <c r="L99" s="244"/>
    </row>
    <row r="100" spans="1:12" ht="12.75" hidden="1">
      <c r="A100" s="311" t="s">
        <v>490</v>
      </c>
      <c r="B100" s="244"/>
      <c r="C100" s="244"/>
      <c r="D100" s="244"/>
      <c r="E100" s="244"/>
      <c r="F100" s="215">
        <v>428405727</v>
      </c>
      <c r="G100" s="215">
        <v>428405727</v>
      </c>
      <c r="H100" s="244"/>
      <c r="I100" s="313"/>
      <c r="J100" s="244"/>
      <c r="K100" s="244"/>
      <c r="L100" s="244"/>
    </row>
    <row r="101" spans="1:12" ht="12.75">
      <c r="A101" s="318" t="s">
        <v>491</v>
      </c>
      <c r="B101" s="244"/>
      <c r="C101" s="244"/>
      <c r="D101" s="244"/>
      <c r="E101" s="244"/>
      <c r="F101" s="319"/>
      <c r="G101" s="320"/>
      <c r="H101" s="244"/>
      <c r="I101" s="244"/>
      <c r="J101" s="244"/>
      <c r="K101" s="244"/>
      <c r="L101" s="244"/>
    </row>
    <row r="102" spans="1:12" ht="12.75">
      <c r="A102" s="244"/>
      <c r="B102" s="244"/>
      <c r="C102" s="244"/>
      <c r="D102" s="244"/>
      <c r="E102" s="244"/>
      <c r="F102" s="244"/>
      <c r="G102" s="244"/>
      <c r="H102" s="320"/>
      <c r="I102" s="320"/>
      <c r="J102" s="244"/>
      <c r="K102" s="244"/>
      <c r="L102" s="244"/>
    </row>
    <row r="103" spans="1:11" ht="27.75">
      <c r="A103" s="246" t="s">
        <v>413</v>
      </c>
      <c r="B103" s="246"/>
      <c r="C103" s="246"/>
      <c r="D103" s="246"/>
      <c r="E103" s="247" t="s">
        <v>492</v>
      </c>
      <c r="F103" s="247" t="s">
        <v>493</v>
      </c>
      <c r="G103" s="247" t="s">
        <v>494</v>
      </c>
      <c r="H103" s="247" t="s">
        <v>495</v>
      </c>
      <c r="I103" s="321"/>
      <c r="J103" s="244"/>
      <c r="K103" s="244"/>
    </row>
    <row r="104" spans="1:11" ht="12.75">
      <c r="A104" s="322" t="s">
        <v>496</v>
      </c>
      <c r="B104" s="323"/>
      <c r="C104" s="323"/>
      <c r="D104" s="324"/>
      <c r="E104" s="325">
        <v>44354570913</v>
      </c>
      <c r="F104" s="325">
        <v>20862622600</v>
      </c>
      <c r="G104" s="325">
        <v>0</v>
      </c>
      <c r="H104" s="325">
        <f>H105+H106</f>
        <v>65217193513</v>
      </c>
      <c r="I104" s="326"/>
      <c r="J104" s="215"/>
      <c r="K104" s="244"/>
    </row>
    <row r="105" spans="1:11" ht="12.75">
      <c r="A105" s="295" t="s">
        <v>497</v>
      </c>
      <c r="B105" s="295"/>
      <c r="C105" s="295"/>
      <c r="D105" s="295"/>
      <c r="E105" s="327">
        <v>22489928479</v>
      </c>
      <c r="F105" s="328">
        <v>16265500000</v>
      </c>
      <c r="G105" s="327">
        <v>0</v>
      </c>
      <c r="H105" s="327">
        <v>38755428479</v>
      </c>
      <c r="I105" s="280"/>
      <c r="J105" s="215"/>
      <c r="K105" s="244"/>
    </row>
    <row r="106" spans="1:11" ht="12.75">
      <c r="A106" s="295" t="s">
        <v>498</v>
      </c>
      <c r="B106" s="295"/>
      <c r="C106" s="295"/>
      <c r="D106" s="295"/>
      <c r="E106" s="327">
        <v>21864642434</v>
      </c>
      <c r="F106" s="328">
        <v>4597122600</v>
      </c>
      <c r="G106" s="327">
        <v>0</v>
      </c>
      <c r="H106" s="327">
        <v>26461765034</v>
      </c>
      <c r="I106" s="280"/>
      <c r="J106" s="215"/>
      <c r="K106" s="244"/>
    </row>
    <row r="107" spans="1:11" ht="12.75">
      <c r="A107" s="295" t="s">
        <v>499</v>
      </c>
      <c r="B107" s="295"/>
      <c r="C107" s="295"/>
      <c r="D107" s="295"/>
      <c r="E107" s="327">
        <v>0</v>
      </c>
      <c r="F107" s="327">
        <v>0</v>
      </c>
      <c r="G107" s="327">
        <v>0</v>
      </c>
      <c r="H107" s="327">
        <v>0</v>
      </c>
      <c r="I107" s="280"/>
      <c r="J107" s="215"/>
      <c r="K107" s="244"/>
    </row>
    <row r="108" spans="1:11" ht="12.75">
      <c r="A108" s="295" t="s">
        <v>500</v>
      </c>
      <c r="B108" s="295"/>
      <c r="C108" s="295"/>
      <c r="D108" s="295"/>
      <c r="E108" s="327">
        <v>0</v>
      </c>
      <c r="F108" s="327">
        <v>0</v>
      </c>
      <c r="G108" s="327">
        <v>0</v>
      </c>
      <c r="H108" s="327">
        <v>0</v>
      </c>
      <c r="I108" s="280"/>
      <c r="J108" s="215"/>
      <c r="K108" s="244"/>
    </row>
    <row r="109" spans="1:11" ht="12.75">
      <c r="A109" s="267" t="s">
        <v>429</v>
      </c>
      <c r="B109" s="267"/>
      <c r="C109" s="267"/>
      <c r="D109" s="267"/>
      <c r="E109" s="329">
        <v>15169653206</v>
      </c>
      <c r="F109" s="329">
        <v>2250298995</v>
      </c>
      <c r="G109" s="329">
        <v>0</v>
      </c>
      <c r="H109" s="329">
        <f>H110+H111</f>
        <v>17419952201</v>
      </c>
      <c r="I109" s="326"/>
      <c r="J109" s="215"/>
      <c r="K109" s="244"/>
    </row>
    <row r="110" spans="1:11" ht="12.75">
      <c r="A110" s="295" t="s">
        <v>497</v>
      </c>
      <c r="B110" s="295"/>
      <c r="C110" s="295"/>
      <c r="D110" s="295"/>
      <c r="E110" s="327">
        <v>674697854</v>
      </c>
      <c r="F110" s="330">
        <v>693781070</v>
      </c>
      <c r="G110" s="327">
        <v>0</v>
      </c>
      <c r="H110" s="327">
        <v>1368478924</v>
      </c>
      <c r="I110" s="326"/>
      <c r="J110" s="215"/>
      <c r="K110" s="320"/>
    </row>
    <row r="111" spans="1:11" ht="12.75">
      <c r="A111" s="295" t="s">
        <v>498</v>
      </c>
      <c r="B111" s="295"/>
      <c r="C111" s="295"/>
      <c r="D111" s="295"/>
      <c r="E111" s="327">
        <v>14494955352</v>
      </c>
      <c r="F111" s="330">
        <v>1556517925</v>
      </c>
      <c r="G111" s="327">
        <v>0</v>
      </c>
      <c r="H111" s="327">
        <v>16051473277</v>
      </c>
      <c r="I111" s="280"/>
      <c r="J111" s="215"/>
      <c r="K111" s="320"/>
    </row>
    <row r="112" spans="1:11" ht="12.75">
      <c r="A112" s="295" t="s">
        <v>499</v>
      </c>
      <c r="B112" s="295"/>
      <c r="C112" s="295"/>
      <c r="D112" s="295"/>
      <c r="E112" s="327">
        <v>0</v>
      </c>
      <c r="F112" s="327">
        <v>0</v>
      </c>
      <c r="G112" s="327">
        <v>0</v>
      </c>
      <c r="H112" s="327">
        <v>0</v>
      </c>
      <c r="I112" s="280"/>
      <c r="J112" s="215"/>
      <c r="K112" s="244"/>
    </row>
    <row r="113" spans="1:11" ht="12.75">
      <c r="A113" s="295" t="s">
        <v>500</v>
      </c>
      <c r="B113" s="295"/>
      <c r="C113" s="295"/>
      <c r="D113" s="295"/>
      <c r="E113" s="327">
        <v>0</v>
      </c>
      <c r="F113" s="327">
        <v>0</v>
      </c>
      <c r="G113" s="327">
        <v>0</v>
      </c>
      <c r="H113" s="327">
        <v>0</v>
      </c>
      <c r="I113" s="280"/>
      <c r="J113" s="215"/>
      <c r="K113" s="244"/>
    </row>
    <row r="114" spans="1:11" ht="12.75">
      <c r="A114" s="267" t="s">
        <v>501</v>
      </c>
      <c r="B114" s="267"/>
      <c r="C114" s="267"/>
      <c r="D114" s="267"/>
      <c r="E114" s="329">
        <v>29184917707</v>
      </c>
      <c r="F114" s="329">
        <v>0</v>
      </c>
      <c r="G114" s="329"/>
      <c r="H114" s="329">
        <f>H115+H116</f>
        <v>47797241312</v>
      </c>
      <c r="I114" s="214">
        <f>H114-'BCD KT'!D50</f>
        <v>0</v>
      </c>
      <c r="J114" s="215"/>
      <c r="K114" s="244"/>
    </row>
    <row r="115" spans="1:11" ht="12.75">
      <c r="A115" s="295" t="s">
        <v>497</v>
      </c>
      <c r="B115" s="295"/>
      <c r="C115" s="295"/>
      <c r="D115" s="295"/>
      <c r="E115" s="327">
        <v>21815230625</v>
      </c>
      <c r="F115" s="327">
        <v>0</v>
      </c>
      <c r="G115" s="327">
        <v>0</v>
      </c>
      <c r="H115" s="327">
        <f>E105+F105-H110</f>
        <v>37386949555</v>
      </c>
      <c r="I115" s="326"/>
      <c r="J115" s="215"/>
      <c r="K115" s="244"/>
    </row>
    <row r="116" spans="1:11" ht="12.75">
      <c r="A116" s="295" t="s">
        <v>498</v>
      </c>
      <c r="B116" s="295"/>
      <c r="C116" s="295"/>
      <c r="D116" s="295"/>
      <c r="E116" s="327">
        <v>7369687082</v>
      </c>
      <c r="F116" s="327">
        <v>0</v>
      </c>
      <c r="G116" s="327">
        <v>0</v>
      </c>
      <c r="H116" s="327">
        <f>E106+F106-H111</f>
        <v>10410291757</v>
      </c>
      <c r="I116" s="280"/>
      <c r="J116" s="215"/>
      <c r="K116" s="244"/>
    </row>
    <row r="117" spans="1:11" ht="12.75">
      <c r="A117" s="295" t="s">
        <v>499</v>
      </c>
      <c r="B117" s="295"/>
      <c r="C117" s="295"/>
      <c r="D117" s="295"/>
      <c r="E117" s="327">
        <v>0</v>
      </c>
      <c r="F117" s="327">
        <v>0</v>
      </c>
      <c r="G117" s="327">
        <v>0</v>
      </c>
      <c r="H117" s="327">
        <v>0</v>
      </c>
      <c r="I117" s="280"/>
      <c r="J117" s="215"/>
      <c r="K117" s="244"/>
    </row>
    <row r="118" spans="1:11" ht="12.75">
      <c r="A118" s="331" t="s">
        <v>500</v>
      </c>
      <c r="B118" s="331"/>
      <c r="C118" s="331"/>
      <c r="D118" s="331"/>
      <c r="E118" s="332">
        <v>0</v>
      </c>
      <c r="F118" s="332">
        <v>0</v>
      </c>
      <c r="G118" s="332">
        <v>0</v>
      </c>
      <c r="H118" s="332">
        <v>0</v>
      </c>
      <c r="I118" s="280"/>
      <c r="J118" s="215"/>
      <c r="K118" s="244"/>
    </row>
    <row r="119" spans="1:12" ht="12.75">
      <c r="A119" s="244"/>
      <c r="B119" s="244"/>
      <c r="C119" s="244"/>
      <c r="D119" s="244"/>
      <c r="E119" s="244"/>
      <c r="F119" s="244"/>
      <c r="G119" s="244"/>
      <c r="H119" s="244"/>
      <c r="I119" s="244"/>
      <c r="J119" s="244"/>
      <c r="K119" s="244"/>
      <c r="L119" s="244"/>
    </row>
    <row r="120" spans="1:12" ht="12.75">
      <c r="A120" s="244" t="s">
        <v>502</v>
      </c>
      <c r="B120" s="244"/>
      <c r="C120" s="244"/>
      <c r="D120" s="244"/>
      <c r="E120" s="244"/>
      <c r="F120" s="244"/>
      <c r="G120" s="244"/>
      <c r="H120" s="244"/>
      <c r="I120" s="244"/>
      <c r="J120" s="244"/>
      <c r="K120" s="244"/>
      <c r="L120" s="244"/>
    </row>
    <row r="121" spans="1:12" ht="12.75">
      <c r="A121" s="244" t="s">
        <v>503</v>
      </c>
      <c r="B121" s="244"/>
      <c r="C121" s="244"/>
      <c r="D121" s="244"/>
      <c r="E121" s="244"/>
      <c r="F121" s="244"/>
      <c r="G121" s="244"/>
      <c r="H121" s="244"/>
      <c r="I121" s="244"/>
      <c r="J121" s="244"/>
      <c r="K121" s="244"/>
      <c r="L121" s="244"/>
    </row>
    <row r="122" ht="12.75">
      <c r="A122" s="153" t="s">
        <v>504</v>
      </c>
    </row>
  </sheetData>
  <mergeCells count="34">
    <mergeCell ref="A3:C3"/>
    <mergeCell ref="A32:C32"/>
    <mergeCell ref="A33:C33"/>
    <mergeCell ref="A57:C57"/>
    <mergeCell ref="A59:C59"/>
    <mergeCell ref="A60:C60"/>
    <mergeCell ref="A61:C61"/>
    <mergeCell ref="A62:C62"/>
    <mergeCell ref="A63:C63"/>
    <mergeCell ref="A64:C64"/>
    <mergeCell ref="A66:C66"/>
    <mergeCell ref="A67:C67"/>
    <mergeCell ref="A68:C68"/>
    <mergeCell ref="A69:C69"/>
    <mergeCell ref="A71:C71"/>
    <mergeCell ref="A72:C72"/>
    <mergeCell ref="A73:C73"/>
    <mergeCell ref="A75:C75"/>
    <mergeCell ref="A76:C76"/>
    <mergeCell ref="A103:D103"/>
    <mergeCell ref="A105:D105"/>
    <mergeCell ref="A106:D106"/>
    <mergeCell ref="A107:D107"/>
    <mergeCell ref="A108:D108"/>
    <mergeCell ref="A109:D109"/>
    <mergeCell ref="A110:D110"/>
    <mergeCell ref="A111:D111"/>
    <mergeCell ref="A112:D112"/>
    <mergeCell ref="A113:D113"/>
    <mergeCell ref="A114:D114"/>
    <mergeCell ref="A115:D115"/>
    <mergeCell ref="A116:D116"/>
    <mergeCell ref="A117:D117"/>
    <mergeCell ref="A118:D118"/>
  </mergeCells>
  <printOptions/>
  <pageMargins left="1.0902777777777777" right="0.20972222222222223" top="0.7" bottom="0.3298611111111111" header="0.5118055555555555" footer="0.5118055555555555"/>
  <pageSetup horizontalDpi="300" verticalDpi="300" orientation="landscape" paperSize="9"/>
  <legacyDrawing r:id="rId2"/>
</worksheet>
</file>

<file path=xl/worksheets/sheet8.xml><?xml version="1.0" encoding="utf-8"?>
<worksheet xmlns="http://schemas.openxmlformats.org/spreadsheetml/2006/main" xmlns:r="http://schemas.openxmlformats.org/officeDocument/2006/relationships">
  <dimension ref="A1:U224"/>
  <sheetViews>
    <sheetView workbookViewId="0" topLeftCell="A1">
      <pane xSplit="2" ySplit="1" topLeftCell="C21" activePane="bottomRight" state="frozen"/>
      <selection pane="topLeft" activeCell="A1" sqref="A1"/>
      <selection pane="topRight" activeCell="C1" sqref="C1"/>
      <selection pane="bottomLeft" activeCell="A21" sqref="A21"/>
      <selection pane="bottomRight" activeCell="B26" sqref="B26"/>
    </sheetView>
  </sheetViews>
  <sheetFormatPr defaultColWidth="9.00390625" defaultRowHeight="12.75"/>
  <cols>
    <col min="1" max="1" width="6.875" style="153" customWidth="1"/>
    <col min="2" max="2" width="45.00390625" style="153" customWidth="1"/>
    <col min="3" max="3" width="11.75390625" style="153" customWidth="1"/>
    <col min="4" max="4" width="14.75390625" style="153" customWidth="1"/>
    <col min="5" max="5" width="9.875" style="153" customWidth="1"/>
    <col min="6" max="6" width="16.75390625" style="153" customWidth="1"/>
    <col min="7" max="9" width="0" style="153" hidden="1" customWidth="1"/>
    <col min="10" max="11" width="0" style="215" hidden="1" customWidth="1"/>
    <col min="12" max="19" width="0" style="153" hidden="1" customWidth="1"/>
    <col min="20" max="20" width="13.75390625" style="153" customWidth="1"/>
    <col min="21" max="21" width="10.875" style="153" customWidth="1"/>
    <col min="22" max="16384" width="9.125" style="153" customWidth="1"/>
  </cols>
  <sheetData>
    <row r="1" spans="8:19" ht="12.75">
      <c r="H1" s="156" t="s">
        <v>505</v>
      </c>
      <c r="I1" s="156"/>
      <c r="J1" s="333" t="s">
        <v>506</v>
      </c>
      <c r="K1" s="333"/>
      <c r="L1" s="156" t="s">
        <v>230</v>
      </c>
      <c r="M1" s="156"/>
      <c r="N1" s="156" t="s">
        <v>231</v>
      </c>
      <c r="O1" s="156"/>
      <c r="P1" s="156" t="s">
        <v>232</v>
      </c>
      <c r="Q1" s="156"/>
      <c r="R1" s="156" t="s">
        <v>507</v>
      </c>
      <c r="S1" s="156"/>
    </row>
    <row r="2" spans="1:11" s="154" customFormat="1" ht="12.75">
      <c r="A2" s="192" t="s">
        <v>508</v>
      </c>
      <c r="B2" s="192"/>
      <c r="C2" s="197" t="s">
        <v>351</v>
      </c>
      <c r="D2" s="197"/>
      <c r="E2" s="197" t="s">
        <v>352</v>
      </c>
      <c r="F2" s="197"/>
      <c r="G2" s="334" t="s">
        <v>509</v>
      </c>
      <c r="H2" s="335">
        <f>J2+L2+N2+P2+R2</f>
        <v>0</v>
      </c>
      <c r="I2" s="335">
        <f>K2+M2+O2+Q2+S2</f>
        <v>0</v>
      </c>
      <c r="J2" s="336"/>
      <c r="K2" s="336"/>
    </row>
    <row r="3" spans="1:11" s="154" customFormat="1" ht="12.75">
      <c r="A3" s="337" t="s">
        <v>510</v>
      </c>
      <c r="B3" s="337" t="s">
        <v>511</v>
      </c>
      <c r="C3" s="338"/>
      <c r="D3" s="338">
        <f>SUM(D4:D7)</f>
        <v>49113217013</v>
      </c>
      <c r="E3" s="338"/>
      <c r="F3" s="338">
        <f>SUM(F4:F7)</f>
        <v>39100319097</v>
      </c>
      <c r="G3" s="334"/>
      <c r="H3" s="335"/>
      <c r="I3" s="335"/>
      <c r="J3" s="336"/>
      <c r="K3" s="336"/>
    </row>
    <row r="4" spans="1:11" s="154" customFormat="1" ht="12.75">
      <c r="A4" s="337"/>
      <c r="B4" s="339" t="s">
        <v>512</v>
      </c>
      <c r="C4" s="340">
        <v>3600000</v>
      </c>
      <c r="D4" s="340">
        <f>(36000000000)+-5342624576</f>
        <v>30657375424</v>
      </c>
      <c r="E4" s="340">
        <v>3600000</v>
      </c>
      <c r="F4" s="340">
        <v>27793695402</v>
      </c>
      <c r="G4" s="334"/>
      <c r="H4" s="335"/>
      <c r="I4" s="335"/>
      <c r="J4" s="336"/>
      <c r="K4" s="336"/>
    </row>
    <row r="5" spans="1:11" s="154" customFormat="1" ht="12.75">
      <c r="A5" s="337"/>
      <c r="B5" s="339" t="s">
        <v>513</v>
      </c>
      <c r="C5" s="340">
        <v>0</v>
      </c>
      <c r="D5" s="340">
        <f>(5850000000)+-119685459</f>
        <v>5730314541</v>
      </c>
      <c r="E5" s="340">
        <v>0</v>
      </c>
      <c r="F5" s="340">
        <v>5773286437</v>
      </c>
      <c r="G5" s="334"/>
      <c r="H5" s="335"/>
      <c r="I5" s="335"/>
      <c r="J5" s="336"/>
      <c r="K5" s="336"/>
    </row>
    <row r="6" spans="1:11" s="154" customFormat="1" ht="12.75">
      <c r="A6" s="337"/>
      <c r="B6" s="339" t="s">
        <v>514</v>
      </c>
      <c r="C6" s="340">
        <f>D6/10000</f>
        <v>702552.7048</v>
      </c>
      <c r="D6" s="340">
        <f>(14674661000)+-7649133952</f>
        <v>7025527048</v>
      </c>
      <c r="E6" s="340">
        <v>800000</v>
      </c>
      <c r="F6" s="340">
        <v>5533337258</v>
      </c>
      <c r="G6" s="334"/>
      <c r="H6" s="335"/>
      <c r="I6" s="335"/>
      <c r="J6" s="336"/>
      <c r="K6" s="336"/>
    </row>
    <row r="7" spans="1:11" s="154" customFormat="1" ht="12.75">
      <c r="A7" s="337"/>
      <c r="B7" s="339" t="s">
        <v>515</v>
      </c>
      <c r="C7" s="340">
        <v>570000</v>
      </c>
      <c r="D7" s="340">
        <f>5700000000</f>
        <v>5700000000</v>
      </c>
      <c r="E7" s="340">
        <v>570000</v>
      </c>
      <c r="F7" s="340">
        <v>0</v>
      </c>
      <c r="G7" s="334"/>
      <c r="H7" s="335"/>
      <c r="I7" s="335"/>
      <c r="J7" s="336"/>
      <c r="K7" s="336"/>
    </row>
    <row r="8" spans="1:11" s="154" customFormat="1" ht="12.75">
      <c r="A8" s="337"/>
      <c r="B8" s="341" t="s">
        <v>516</v>
      </c>
      <c r="C8" s="338"/>
      <c r="D8" s="338"/>
      <c r="E8" s="338"/>
      <c r="F8" s="338"/>
      <c r="G8" s="334"/>
      <c r="H8" s="335"/>
      <c r="I8" s="335"/>
      <c r="J8" s="336"/>
      <c r="K8" s="336"/>
    </row>
    <row r="9" spans="1:11" s="154" customFormat="1" ht="12.75">
      <c r="A9" s="337"/>
      <c r="B9" s="339" t="s">
        <v>517</v>
      </c>
      <c r="C9" s="338"/>
      <c r="D9" s="338"/>
      <c r="E9" s="338"/>
      <c r="F9" s="338"/>
      <c r="G9" s="334"/>
      <c r="H9" s="335"/>
      <c r="I9" s="335"/>
      <c r="J9" s="336"/>
      <c r="K9" s="336"/>
    </row>
    <row r="10" spans="1:11" s="154" customFormat="1" ht="12.75">
      <c r="A10" s="337"/>
      <c r="B10" s="341" t="s">
        <v>518</v>
      </c>
      <c r="C10" s="338"/>
      <c r="D10" s="338"/>
      <c r="E10" s="338"/>
      <c r="F10" s="338"/>
      <c r="G10" s="334"/>
      <c r="H10" s="335"/>
      <c r="I10" s="335"/>
      <c r="J10" s="336"/>
      <c r="K10" s="336"/>
    </row>
    <row r="11" spans="1:11" s="154" customFormat="1" ht="12.75">
      <c r="A11" s="337"/>
      <c r="B11" s="341" t="s">
        <v>372</v>
      </c>
      <c r="C11" s="338"/>
      <c r="D11" s="338"/>
      <c r="E11" s="338"/>
      <c r="F11" s="338"/>
      <c r="G11" s="334"/>
      <c r="H11" s="335"/>
      <c r="I11" s="335"/>
      <c r="J11" s="336"/>
      <c r="K11" s="336"/>
    </row>
    <row r="12" spans="1:11" s="154" customFormat="1" ht="12.75">
      <c r="A12" s="337" t="s">
        <v>519</v>
      </c>
      <c r="B12" s="337" t="s">
        <v>520</v>
      </c>
      <c r="C12" s="338"/>
      <c r="D12" s="338"/>
      <c r="E12" s="338"/>
      <c r="F12" s="338"/>
      <c r="G12" s="334"/>
      <c r="H12" s="335"/>
      <c r="I12" s="335"/>
      <c r="J12" s="336"/>
      <c r="K12" s="336"/>
    </row>
    <row r="13" spans="1:11" s="154" customFormat="1" ht="12.75">
      <c r="A13" s="341"/>
      <c r="B13" s="341" t="s">
        <v>521</v>
      </c>
      <c r="C13" s="342"/>
      <c r="D13" s="338">
        <f>SUM(D14:D21)</f>
        <v>20418489294</v>
      </c>
      <c r="E13" s="342"/>
      <c r="F13" s="338">
        <f>SUM(F14:F21)</f>
        <v>16678055294</v>
      </c>
      <c r="G13" s="334"/>
      <c r="H13" s="335"/>
      <c r="I13" s="335"/>
      <c r="J13" s="336"/>
      <c r="K13" s="336"/>
    </row>
    <row r="14" spans="1:11" s="154" customFormat="1" ht="12.75">
      <c r="A14" s="343"/>
      <c r="B14" s="343" t="s">
        <v>522</v>
      </c>
      <c r="C14" s="344">
        <v>17882</v>
      </c>
      <c r="D14" s="345">
        <v>76263680</v>
      </c>
      <c r="E14" s="345">
        <v>178882</v>
      </c>
      <c r="F14" s="345">
        <v>76263680</v>
      </c>
      <c r="G14" s="334"/>
      <c r="H14" s="335"/>
      <c r="I14" s="335"/>
      <c r="J14" s="336"/>
      <c r="K14" s="336"/>
    </row>
    <row r="15" spans="1:11" s="154" customFormat="1" ht="12.75">
      <c r="A15" s="343"/>
      <c r="B15" s="343" t="s">
        <v>523</v>
      </c>
      <c r="C15" s="345">
        <v>467610</v>
      </c>
      <c r="D15" s="345">
        <f>4538980000+130861614</f>
        <v>4669841614</v>
      </c>
      <c r="E15" s="345">
        <v>222093</v>
      </c>
      <c r="F15" s="345">
        <v>2331791614</v>
      </c>
      <c r="G15" s="334"/>
      <c r="H15" s="335"/>
      <c r="I15" s="335"/>
      <c r="J15" s="336"/>
      <c r="K15" s="336"/>
    </row>
    <row r="16" spans="1:11" s="154" customFormat="1" ht="12.75">
      <c r="A16" s="343"/>
      <c r="B16" s="343" t="s">
        <v>524</v>
      </c>
      <c r="C16" s="344">
        <v>14500</v>
      </c>
      <c r="D16" s="345">
        <v>594500000</v>
      </c>
      <c r="E16" s="345"/>
      <c r="F16" s="345"/>
      <c r="G16" s="334"/>
      <c r="H16" s="335"/>
      <c r="I16" s="335"/>
      <c r="J16" s="336"/>
      <c r="K16" s="336"/>
    </row>
    <row r="17" spans="1:11" s="154" customFormat="1" ht="12.75">
      <c r="A17" s="343"/>
      <c r="B17" s="343" t="s">
        <v>525</v>
      </c>
      <c r="C17" s="344">
        <f>27680+5536</f>
        <v>33216</v>
      </c>
      <c r="D17" s="345">
        <v>807884000</v>
      </c>
      <c r="E17" s="345"/>
      <c r="F17" s="345"/>
      <c r="G17" s="334"/>
      <c r="H17" s="335"/>
      <c r="I17" s="335"/>
      <c r="J17" s="336"/>
      <c r="K17" s="336"/>
    </row>
    <row r="18" spans="1:11" s="154" customFormat="1" ht="12.75">
      <c r="A18" s="343"/>
      <c r="B18" s="343" t="s">
        <v>526</v>
      </c>
      <c r="C18" s="345">
        <v>60000</v>
      </c>
      <c r="D18" s="345">
        <v>2020000000</v>
      </c>
      <c r="E18" s="345">
        <v>20000</v>
      </c>
      <c r="F18" s="346">
        <v>2020000000</v>
      </c>
      <c r="G18" s="334"/>
      <c r="H18" s="335"/>
      <c r="I18" s="335"/>
      <c r="J18" s="336"/>
      <c r="K18" s="336"/>
    </row>
    <row r="19" spans="1:11" s="154" customFormat="1" ht="12.75">
      <c r="A19" s="343"/>
      <c r="B19" s="343" t="s">
        <v>527</v>
      </c>
      <c r="C19" s="345">
        <v>1000000</v>
      </c>
      <c r="D19" s="345">
        <v>10000000000</v>
      </c>
      <c r="E19" s="345">
        <v>1000000</v>
      </c>
      <c r="F19" s="346">
        <v>10000000000</v>
      </c>
      <c r="G19" s="334"/>
      <c r="H19" s="335"/>
      <c r="I19" s="335"/>
      <c r="J19" s="336"/>
      <c r="K19" s="336"/>
    </row>
    <row r="20" spans="1:11" s="154" customFormat="1" ht="12.75">
      <c r="A20" s="343"/>
      <c r="B20" s="343" t="s">
        <v>528</v>
      </c>
      <c r="C20" s="345">
        <v>150000</v>
      </c>
      <c r="D20" s="345">
        <v>2250000000</v>
      </c>
      <c r="E20" s="345">
        <v>150000</v>
      </c>
      <c r="F20" s="345">
        <v>2250000000</v>
      </c>
      <c r="G20" s="334"/>
      <c r="H20" s="335"/>
      <c r="I20" s="335"/>
      <c r="J20" s="336"/>
      <c r="K20" s="336"/>
    </row>
    <row r="21" spans="1:11" s="154" customFormat="1" ht="12.75">
      <c r="A21" s="343"/>
      <c r="B21" s="343"/>
      <c r="C21" s="345">
        <v>0</v>
      </c>
      <c r="D21" s="345">
        <v>0</v>
      </c>
      <c r="E21" s="345">
        <v>0</v>
      </c>
      <c r="F21" s="345"/>
      <c r="G21" s="334"/>
      <c r="H21" s="335"/>
      <c r="I21" s="335"/>
      <c r="J21" s="336"/>
      <c r="K21" s="336"/>
    </row>
    <row r="22" spans="1:11" s="154" customFormat="1" ht="12.75">
      <c r="A22" s="347" t="s">
        <v>529</v>
      </c>
      <c r="B22" s="348" t="s">
        <v>530</v>
      </c>
      <c r="C22" s="345"/>
      <c r="D22" s="345"/>
      <c r="E22" s="345"/>
      <c r="F22" s="345"/>
      <c r="G22" s="334"/>
      <c r="H22" s="335"/>
      <c r="I22" s="335"/>
      <c r="J22" s="336"/>
      <c r="K22" s="336"/>
    </row>
    <row r="23" spans="1:11" s="154" customFormat="1" ht="12.75">
      <c r="A23" s="347"/>
      <c r="B23" s="339" t="s">
        <v>531</v>
      </c>
      <c r="C23" s="345"/>
      <c r="D23" s="345"/>
      <c r="E23" s="345"/>
      <c r="F23" s="345"/>
      <c r="G23" s="334"/>
      <c r="H23" s="335"/>
      <c r="I23" s="335"/>
      <c r="J23" s="336"/>
      <c r="K23" s="336"/>
    </row>
    <row r="24" spans="1:11" s="154" customFormat="1" ht="12.75">
      <c r="A24" s="347"/>
      <c r="B24" s="339" t="s">
        <v>532</v>
      </c>
      <c r="C24" s="345"/>
      <c r="D24" s="345"/>
      <c r="E24" s="345"/>
      <c r="F24" s="345"/>
      <c r="G24" s="334"/>
      <c r="H24" s="335"/>
      <c r="I24" s="335"/>
      <c r="J24" s="336"/>
      <c r="K24" s="336"/>
    </row>
    <row r="25" spans="1:11" s="154" customFormat="1" ht="12.75">
      <c r="A25" s="347"/>
      <c r="B25" s="339" t="s">
        <v>533</v>
      </c>
      <c r="C25" s="345"/>
      <c r="D25" s="345"/>
      <c r="E25" s="345"/>
      <c r="F25" s="345"/>
      <c r="G25" s="334"/>
      <c r="H25" s="335"/>
      <c r="I25" s="335"/>
      <c r="J25" s="336"/>
      <c r="K25" s="336"/>
    </row>
    <row r="26" spans="1:11" s="154" customFormat="1" ht="12.75">
      <c r="A26" s="347"/>
      <c r="B26" s="339" t="s">
        <v>534</v>
      </c>
      <c r="C26" s="345"/>
      <c r="D26" s="345"/>
      <c r="E26" s="345"/>
      <c r="F26" s="345"/>
      <c r="G26" s="334"/>
      <c r="H26" s="335"/>
      <c r="I26" s="335"/>
      <c r="J26" s="336"/>
      <c r="K26" s="336"/>
    </row>
    <row r="27" spans="1:11" s="154" customFormat="1" ht="12.75">
      <c r="A27" s="347"/>
      <c r="B27" s="339" t="s">
        <v>535</v>
      </c>
      <c r="C27" s="345"/>
      <c r="D27" s="345"/>
      <c r="E27" s="345"/>
      <c r="F27" s="345"/>
      <c r="G27" s="334"/>
      <c r="H27" s="335"/>
      <c r="I27" s="335"/>
      <c r="J27" s="336"/>
      <c r="K27" s="336"/>
    </row>
    <row r="28" spans="1:11" s="154" customFormat="1" ht="12.75">
      <c r="A28" s="347"/>
      <c r="B28" s="339" t="s">
        <v>536</v>
      </c>
      <c r="C28" s="345"/>
      <c r="D28" s="345"/>
      <c r="E28" s="345"/>
      <c r="F28" s="345"/>
      <c r="G28" s="334"/>
      <c r="H28" s="335"/>
      <c r="I28" s="335"/>
      <c r="J28" s="336"/>
      <c r="K28" s="336"/>
    </row>
    <row r="29" spans="1:11" s="154" customFormat="1" ht="12.75">
      <c r="A29" s="347"/>
      <c r="B29" s="339" t="s">
        <v>537</v>
      </c>
      <c r="C29" s="345"/>
      <c r="D29" s="345"/>
      <c r="E29" s="345"/>
      <c r="F29" s="345"/>
      <c r="G29" s="334"/>
      <c r="H29" s="335"/>
      <c r="I29" s="335"/>
      <c r="J29" s="336"/>
      <c r="K29" s="336"/>
    </row>
    <row r="30" spans="1:11" s="154" customFormat="1" ht="12.75">
      <c r="A30" s="347"/>
      <c r="B30" s="339" t="s">
        <v>534</v>
      </c>
      <c r="C30" s="345"/>
      <c r="D30" s="345"/>
      <c r="E30" s="345"/>
      <c r="F30" s="345"/>
      <c r="G30" s="334"/>
      <c r="H30" s="335"/>
      <c r="I30" s="335"/>
      <c r="J30" s="336"/>
      <c r="K30" s="336"/>
    </row>
    <row r="31" spans="1:11" s="154" customFormat="1" ht="12.75">
      <c r="A31" s="347"/>
      <c r="B31" s="339" t="s">
        <v>538</v>
      </c>
      <c r="C31" s="345"/>
      <c r="D31" s="345"/>
      <c r="E31" s="345"/>
      <c r="F31" s="345"/>
      <c r="G31" s="334"/>
      <c r="H31" s="335"/>
      <c r="I31" s="335"/>
      <c r="J31" s="336"/>
      <c r="K31" s="336"/>
    </row>
    <row r="32" spans="1:11" s="154" customFormat="1" ht="12.75">
      <c r="A32" s="347"/>
      <c r="B32" s="339" t="s">
        <v>539</v>
      </c>
      <c r="C32" s="345"/>
      <c r="D32" s="345"/>
      <c r="E32" s="345"/>
      <c r="F32" s="345"/>
      <c r="G32" s="334"/>
      <c r="H32" s="335"/>
      <c r="I32" s="335"/>
      <c r="J32" s="336"/>
      <c r="K32" s="336"/>
    </row>
    <row r="33" spans="1:11" s="154" customFormat="1" ht="12.75">
      <c r="A33" s="347"/>
      <c r="B33" s="339" t="s">
        <v>540</v>
      </c>
      <c r="C33" s="345"/>
      <c r="D33" s="345"/>
      <c r="E33" s="345"/>
      <c r="F33" s="345"/>
      <c r="G33" s="334"/>
      <c r="H33" s="335"/>
      <c r="I33" s="335"/>
      <c r="J33" s="336"/>
      <c r="K33" s="336"/>
    </row>
    <row r="34" spans="1:11" s="154" customFormat="1" ht="12.75">
      <c r="A34" s="347"/>
      <c r="B34" s="339" t="s">
        <v>541</v>
      </c>
      <c r="C34" s="345"/>
      <c r="D34" s="345"/>
      <c r="E34" s="345"/>
      <c r="F34" s="345"/>
      <c r="G34" s="334"/>
      <c r="H34" s="335"/>
      <c r="I34" s="335"/>
      <c r="J34" s="336"/>
      <c r="K34" s="336"/>
    </row>
    <row r="35" spans="1:11" s="154" customFormat="1" ht="12.75">
      <c r="A35" s="347"/>
      <c r="B35" s="339"/>
      <c r="C35" s="345"/>
      <c r="D35" s="345"/>
      <c r="E35" s="345"/>
      <c r="F35" s="345"/>
      <c r="G35" s="334"/>
      <c r="H35" s="335"/>
      <c r="I35" s="335"/>
      <c r="J35" s="336"/>
      <c r="K35" s="336"/>
    </row>
    <row r="36" spans="1:11" s="154" customFormat="1" ht="12.75">
      <c r="A36" s="348"/>
      <c r="B36" s="348" t="s">
        <v>542</v>
      </c>
      <c r="C36" s="349"/>
      <c r="D36" s="349">
        <f>D37</f>
        <v>0</v>
      </c>
      <c r="E36" s="349"/>
      <c r="F36" s="349">
        <f>F37</f>
        <v>210000000</v>
      </c>
      <c r="G36" s="334"/>
      <c r="H36" s="335"/>
      <c r="I36" s="335"/>
      <c r="J36" s="336"/>
      <c r="K36" s="336"/>
    </row>
    <row r="37" spans="1:11" s="154" customFormat="1" ht="12.75">
      <c r="A37" s="348"/>
      <c r="B37" s="339" t="s">
        <v>543</v>
      </c>
      <c r="C37" s="340">
        <v>0</v>
      </c>
      <c r="D37" s="340">
        <v>0</v>
      </c>
      <c r="E37" s="340">
        <v>3</v>
      </c>
      <c r="F37" s="350">
        <v>210000000</v>
      </c>
      <c r="G37" s="334"/>
      <c r="H37" s="335"/>
      <c r="I37" s="335"/>
      <c r="J37" s="336"/>
      <c r="K37" s="336"/>
    </row>
    <row r="38" spans="1:11" s="154" customFormat="1" ht="12.75">
      <c r="A38" s="348"/>
      <c r="B38" s="348" t="s">
        <v>544</v>
      </c>
      <c r="C38" s="349"/>
      <c r="D38" s="349"/>
      <c r="E38" s="349"/>
      <c r="F38" s="349"/>
      <c r="G38" s="334"/>
      <c r="H38" s="335"/>
      <c r="I38" s="335"/>
      <c r="J38" s="336"/>
      <c r="K38" s="336"/>
    </row>
    <row r="39" spans="1:11" s="154" customFormat="1" ht="12.75">
      <c r="A39" s="339"/>
      <c r="B39" s="339" t="s">
        <v>545</v>
      </c>
      <c r="C39" s="340"/>
      <c r="D39" s="340"/>
      <c r="E39" s="340"/>
      <c r="F39" s="340"/>
      <c r="G39" s="334"/>
      <c r="H39" s="335"/>
      <c r="I39" s="335"/>
      <c r="J39" s="336"/>
      <c r="K39" s="336"/>
    </row>
    <row r="40" spans="1:11" s="154" customFormat="1" ht="12.75">
      <c r="A40" s="339"/>
      <c r="B40" s="339" t="s">
        <v>516</v>
      </c>
      <c r="C40" s="340"/>
      <c r="D40" s="340"/>
      <c r="E40" s="340"/>
      <c r="F40" s="340"/>
      <c r="G40" s="334"/>
      <c r="H40" s="335"/>
      <c r="I40" s="335"/>
      <c r="J40" s="336"/>
      <c r="K40" s="336"/>
    </row>
    <row r="41" spans="1:11" s="154" customFormat="1" ht="12.75">
      <c r="A41" s="339"/>
      <c r="B41" s="339" t="s">
        <v>370</v>
      </c>
      <c r="C41" s="340"/>
      <c r="D41" s="340"/>
      <c r="E41" s="340"/>
      <c r="F41" s="340"/>
      <c r="G41" s="334"/>
      <c r="H41" s="335"/>
      <c r="I41" s="335"/>
      <c r="J41" s="336"/>
      <c r="K41" s="336"/>
    </row>
    <row r="42" spans="1:11" s="154" customFormat="1" ht="12.75">
      <c r="A42" s="339"/>
      <c r="B42" s="339" t="s">
        <v>546</v>
      </c>
      <c r="C42" s="340"/>
      <c r="D42" s="340"/>
      <c r="E42" s="340"/>
      <c r="F42" s="340"/>
      <c r="G42" s="334"/>
      <c r="H42" s="335"/>
      <c r="I42" s="335"/>
      <c r="J42" s="336"/>
      <c r="K42" s="336"/>
    </row>
    <row r="43" spans="1:11" s="154" customFormat="1" ht="12.75">
      <c r="A43" s="348"/>
      <c r="B43" s="348" t="s">
        <v>372</v>
      </c>
      <c r="C43" s="349"/>
      <c r="D43" s="349"/>
      <c r="E43" s="349"/>
      <c r="F43" s="349"/>
      <c r="G43" s="334"/>
      <c r="H43" s="335"/>
      <c r="I43" s="335"/>
      <c r="J43" s="336"/>
      <c r="K43" s="336"/>
    </row>
    <row r="44" spans="1:11" s="154" customFormat="1" ht="12.75">
      <c r="A44" s="351"/>
      <c r="B44" s="352" t="s">
        <v>547</v>
      </c>
      <c r="C44" s="353"/>
      <c r="D44" s="353">
        <f>D13+D36</f>
        <v>20418489294</v>
      </c>
      <c r="E44" s="351"/>
      <c r="F44" s="353">
        <f>F13+F36</f>
        <v>16888055294</v>
      </c>
      <c r="G44" s="334"/>
      <c r="H44" s="335"/>
      <c r="I44" s="335"/>
      <c r="J44" s="336"/>
      <c r="K44" s="336"/>
    </row>
    <row r="45" spans="1:9" ht="12.75">
      <c r="A45" s="192" t="s">
        <v>548</v>
      </c>
      <c r="B45" s="193"/>
      <c r="C45" s="203">
        <f>'BCD KT'!D59</f>
        <v>8012805171</v>
      </c>
      <c r="D45" s="203"/>
      <c r="E45" s="204"/>
      <c r="F45" s="302">
        <f>'BCD KT'!E59</f>
        <v>6559959634</v>
      </c>
      <c r="G45" s="334" t="s">
        <v>549</v>
      </c>
      <c r="H45" s="335">
        <f aca="true" t="shared" si="0" ref="H45:H96">J45+L45+N45+P45+R45</f>
        <v>0</v>
      </c>
      <c r="I45" s="335">
        <f aca="true" t="shared" si="1" ref="I45:I96">K45+M45+O45+Q45+S45</f>
        <v>0</v>
      </c>
    </row>
    <row r="46" spans="1:11" ht="12.75" customHeight="1" hidden="1">
      <c r="A46" s="193"/>
      <c r="B46" s="193" t="s">
        <v>550</v>
      </c>
      <c r="C46" s="211"/>
      <c r="D46" s="211"/>
      <c r="E46" s="211"/>
      <c r="F46" s="211">
        <v>331720428</v>
      </c>
      <c r="G46" s="334" t="s">
        <v>551</v>
      </c>
      <c r="H46" s="335">
        <f t="shared" si="0"/>
        <v>0</v>
      </c>
      <c r="I46" s="335">
        <f t="shared" si="1"/>
        <v>0</v>
      </c>
      <c r="J46" s="215">
        <v>0</v>
      </c>
      <c r="K46" s="215">
        <v>0</v>
      </c>
    </row>
    <row r="47" spans="1:11" ht="12.75" customHeight="1" hidden="1">
      <c r="A47" s="193"/>
      <c r="B47" s="193" t="s">
        <v>552</v>
      </c>
      <c r="C47" s="211"/>
      <c r="D47" s="211"/>
      <c r="E47" s="211"/>
      <c r="F47" s="211">
        <v>5240568231</v>
      </c>
      <c r="G47" s="334" t="s">
        <v>553</v>
      </c>
      <c r="H47" s="335">
        <f t="shared" si="0"/>
        <v>0</v>
      </c>
      <c r="I47" s="335">
        <f t="shared" si="1"/>
        <v>0</v>
      </c>
      <c r="J47" s="215">
        <v>0</v>
      </c>
      <c r="K47" s="215">
        <v>0</v>
      </c>
    </row>
    <row r="48" spans="1:9" ht="12.75" customHeight="1" hidden="1">
      <c r="A48" s="193"/>
      <c r="B48" s="193" t="s">
        <v>554</v>
      </c>
      <c r="C48" s="211">
        <v>252327820</v>
      </c>
      <c r="D48" s="211"/>
      <c r="E48" s="211"/>
      <c r="F48" s="211">
        <v>1733484550</v>
      </c>
      <c r="G48" s="334"/>
      <c r="H48" s="335"/>
      <c r="I48" s="335"/>
    </row>
    <row r="49" spans="1:9" ht="12.75" customHeight="1" hidden="1">
      <c r="A49" s="193"/>
      <c r="B49" s="193" t="s">
        <v>555</v>
      </c>
      <c r="C49" s="211">
        <v>170422500</v>
      </c>
      <c r="D49" s="211"/>
      <c r="E49" s="211"/>
      <c r="F49" s="211">
        <v>602814380</v>
      </c>
      <c r="G49" s="334"/>
      <c r="H49" s="335"/>
      <c r="I49" s="335"/>
    </row>
    <row r="50" spans="1:9" ht="12.75" customHeight="1" hidden="1">
      <c r="A50" s="193"/>
      <c r="B50" s="193"/>
      <c r="C50" s="211"/>
      <c r="D50" s="211"/>
      <c r="E50" s="211"/>
      <c r="F50" s="211"/>
      <c r="G50" s="334"/>
      <c r="H50" s="335"/>
      <c r="I50" s="335"/>
    </row>
    <row r="51" spans="1:11" ht="12.75" hidden="1">
      <c r="A51" s="193"/>
      <c r="B51" s="192" t="s">
        <v>403</v>
      </c>
      <c r="C51" s="204">
        <f>SUM(C46:C48)</f>
        <v>252327820</v>
      </c>
      <c r="D51" s="204"/>
      <c r="E51" s="204"/>
      <c r="F51" s="204">
        <f>SUM(F46:F49)</f>
        <v>7908587589</v>
      </c>
      <c r="G51" s="354">
        <f>F51-7787626420</f>
        <v>120961169</v>
      </c>
      <c r="H51" s="335">
        <f t="shared" si="0"/>
        <v>0</v>
      </c>
      <c r="I51" s="335">
        <f t="shared" si="1"/>
        <v>0</v>
      </c>
      <c r="J51" s="215">
        <v>0</v>
      </c>
      <c r="K51" s="215">
        <v>0</v>
      </c>
    </row>
    <row r="52" spans="1:9" ht="12.75">
      <c r="A52" s="193"/>
      <c r="B52" s="192"/>
      <c r="C52" s="204"/>
      <c r="D52" s="204"/>
      <c r="E52" s="204"/>
      <c r="F52" s="204"/>
      <c r="G52" s="354"/>
      <c r="H52" s="335"/>
      <c r="I52" s="335"/>
    </row>
    <row r="53" spans="1:9" ht="12.75">
      <c r="A53" s="192" t="s">
        <v>556</v>
      </c>
      <c r="B53" s="192"/>
      <c r="C53" s="197" t="s">
        <v>351</v>
      </c>
      <c r="D53" s="197"/>
      <c r="E53" s="198"/>
      <c r="F53" s="198" t="s">
        <v>352</v>
      </c>
      <c r="H53" s="335">
        <f t="shared" si="0"/>
        <v>0</v>
      </c>
      <c r="I53" s="335">
        <f t="shared" si="1"/>
        <v>0</v>
      </c>
    </row>
    <row r="54" spans="1:11" ht="12.75">
      <c r="A54" s="193"/>
      <c r="B54" s="193" t="s">
        <v>557</v>
      </c>
      <c r="C54" s="232">
        <v>60728915605</v>
      </c>
      <c r="D54" s="232"/>
      <c r="E54" s="217"/>
      <c r="F54" s="217">
        <v>95066394819</v>
      </c>
      <c r="G54" s="334" t="s">
        <v>558</v>
      </c>
      <c r="H54" s="335">
        <f t="shared" si="0"/>
        <v>3755600000</v>
      </c>
      <c r="I54" s="335">
        <f t="shared" si="1"/>
        <v>6865600000</v>
      </c>
      <c r="J54" s="215">
        <v>3755600000</v>
      </c>
      <c r="K54" s="215">
        <v>6865600000</v>
      </c>
    </row>
    <row r="55" spans="1:11" ht="12.75">
      <c r="A55" s="193"/>
      <c r="B55" s="193" t="s">
        <v>559</v>
      </c>
      <c r="C55" s="232">
        <v>17782888000</v>
      </c>
      <c r="D55" s="232"/>
      <c r="E55" s="217"/>
      <c r="F55" s="217">
        <v>36035294000</v>
      </c>
      <c r="G55" s="334" t="s">
        <v>560</v>
      </c>
      <c r="H55" s="335">
        <f t="shared" si="0"/>
        <v>0</v>
      </c>
      <c r="I55" s="335">
        <f t="shared" si="1"/>
        <v>0</v>
      </c>
      <c r="J55" s="215">
        <v>0</v>
      </c>
      <c r="K55" s="215">
        <v>0</v>
      </c>
    </row>
    <row r="56" spans="1:11" ht="12.75">
      <c r="A56" s="193"/>
      <c r="B56" s="192" t="s">
        <v>403</v>
      </c>
      <c r="C56" s="203">
        <f>SUM(C54:D55)</f>
        <v>78511803605</v>
      </c>
      <c r="D56" s="203"/>
      <c r="E56" s="204"/>
      <c r="F56" s="204">
        <f>SUM(F54:F55)</f>
        <v>131101688819</v>
      </c>
      <c r="G56" s="334"/>
      <c r="H56" s="335">
        <f t="shared" si="0"/>
        <v>3755600000</v>
      </c>
      <c r="I56" s="335">
        <f t="shared" si="1"/>
        <v>6865600000</v>
      </c>
      <c r="J56" s="336">
        <v>3755600000</v>
      </c>
      <c r="K56" s="336">
        <v>6865600000</v>
      </c>
    </row>
    <row r="57" spans="1:11" ht="12.75">
      <c r="A57" s="237" t="s">
        <v>561</v>
      </c>
      <c r="B57" s="237"/>
      <c r="C57" s="197" t="s">
        <v>351</v>
      </c>
      <c r="D57" s="197"/>
      <c r="E57" s="198"/>
      <c r="F57" s="198" t="s">
        <v>352</v>
      </c>
      <c r="G57" s="304" t="s">
        <v>562</v>
      </c>
      <c r="H57" s="335">
        <f t="shared" si="0"/>
        <v>0</v>
      </c>
      <c r="I57" s="335">
        <f t="shared" si="1"/>
        <v>0</v>
      </c>
      <c r="J57" s="302"/>
      <c r="K57" s="302"/>
    </row>
    <row r="58" spans="1:11" ht="18.75" customHeight="1">
      <c r="A58" s="193"/>
      <c r="B58" s="196" t="s">
        <v>563</v>
      </c>
      <c r="C58" s="200">
        <v>839617148</v>
      </c>
      <c r="D58" s="200"/>
      <c r="E58" s="201"/>
      <c r="F58" s="215">
        <v>2212260408</v>
      </c>
      <c r="G58" s="304" t="s">
        <v>564</v>
      </c>
      <c r="H58" s="335">
        <f t="shared" si="0"/>
        <v>0</v>
      </c>
      <c r="I58" s="335">
        <f t="shared" si="1"/>
        <v>0</v>
      </c>
      <c r="J58" s="242">
        <v>0</v>
      </c>
      <c r="K58" s="242">
        <v>0</v>
      </c>
    </row>
    <row r="59" spans="1:11" ht="15.75" customHeight="1">
      <c r="A59" s="193"/>
      <c r="B59" s="196" t="s">
        <v>565</v>
      </c>
      <c r="C59" s="200">
        <v>29675910</v>
      </c>
      <c r="D59" s="200"/>
      <c r="E59" s="201"/>
      <c r="F59" s="215">
        <v>1051889861</v>
      </c>
      <c r="G59" s="304" t="s">
        <v>566</v>
      </c>
      <c r="H59" s="335">
        <f t="shared" si="0"/>
        <v>0</v>
      </c>
      <c r="I59" s="335">
        <f t="shared" si="1"/>
        <v>19053091</v>
      </c>
      <c r="J59" s="242">
        <v>0</v>
      </c>
      <c r="K59" s="242">
        <v>19053091</v>
      </c>
    </row>
    <row r="60" spans="1:11" ht="12.75">
      <c r="A60" s="193"/>
      <c r="B60" s="196" t="s">
        <v>567</v>
      </c>
      <c r="C60" s="200">
        <v>0</v>
      </c>
      <c r="D60" s="200"/>
      <c r="E60" s="201"/>
      <c r="F60" s="215">
        <v>0</v>
      </c>
      <c r="G60" s="304" t="s">
        <v>568</v>
      </c>
      <c r="H60" s="335">
        <f t="shared" si="0"/>
        <v>0</v>
      </c>
      <c r="I60" s="335">
        <f t="shared" si="1"/>
        <v>0</v>
      </c>
      <c r="J60" s="242">
        <v>0</v>
      </c>
      <c r="K60" s="242">
        <v>0</v>
      </c>
    </row>
    <row r="61" spans="1:11" ht="12.75">
      <c r="A61" s="193"/>
      <c r="B61" s="196" t="s">
        <v>569</v>
      </c>
      <c r="C61" s="200">
        <v>269370441</v>
      </c>
      <c r="D61" s="200"/>
      <c r="E61" s="201"/>
      <c r="F61" s="215">
        <v>389004941</v>
      </c>
      <c r="G61" s="304" t="s">
        <v>570</v>
      </c>
      <c r="H61" s="335">
        <f t="shared" si="0"/>
        <v>0</v>
      </c>
      <c r="I61" s="335">
        <f t="shared" si="1"/>
        <v>5077439.920000017</v>
      </c>
      <c r="J61" s="242">
        <v>0</v>
      </c>
      <c r="K61" s="242">
        <v>5077439.920000017</v>
      </c>
    </row>
    <row r="62" spans="1:11" ht="12.75">
      <c r="A62" s="193"/>
      <c r="B62" s="196" t="s">
        <v>571</v>
      </c>
      <c r="C62" s="200">
        <v>4845299079</v>
      </c>
      <c r="D62" s="200"/>
      <c r="E62" s="201"/>
      <c r="F62" s="215">
        <v>10771945505</v>
      </c>
      <c r="G62" s="304" t="s">
        <v>572</v>
      </c>
      <c r="H62" s="335">
        <f t="shared" si="0"/>
        <v>1234429892</v>
      </c>
      <c r="I62" s="335">
        <f t="shared" si="1"/>
        <v>0</v>
      </c>
      <c r="J62" s="242">
        <v>1234429892</v>
      </c>
      <c r="K62" s="242">
        <v>0</v>
      </c>
    </row>
    <row r="63" spans="1:11" ht="12.75">
      <c r="A63" s="193"/>
      <c r="B63" s="196" t="s">
        <v>573</v>
      </c>
      <c r="C63" s="200">
        <v>282169412</v>
      </c>
      <c r="D63" s="200"/>
      <c r="E63" s="201"/>
      <c r="F63" s="215">
        <v>82504648</v>
      </c>
      <c r="G63" s="304" t="s">
        <v>574</v>
      </c>
      <c r="H63" s="335">
        <f t="shared" si="0"/>
        <v>6972631</v>
      </c>
      <c r="I63" s="335">
        <f t="shared" si="1"/>
        <v>87856807</v>
      </c>
      <c r="J63" s="242">
        <v>6972631</v>
      </c>
      <c r="K63" s="242">
        <v>87856807</v>
      </c>
    </row>
    <row r="64" spans="1:11" ht="12.75">
      <c r="A64" s="193"/>
      <c r="B64" s="196" t="s">
        <v>575</v>
      </c>
      <c r="C64" s="200">
        <v>27278580</v>
      </c>
      <c r="D64" s="200"/>
      <c r="E64" s="201"/>
      <c r="F64" s="215">
        <v>9813276</v>
      </c>
      <c r="G64" s="304" t="s">
        <v>576</v>
      </c>
      <c r="H64" s="335">
        <f t="shared" si="0"/>
        <v>0</v>
      </c>
      <c r="I64" s="335">
        <f t="shared" si="1"/>
        <v>0</v>
      </c>
      <c r="J64" s="242">
        <v>0</v>
      </c>
      <c r="K64" s="242">
        <v>0</v>
      </c>
    </row>
    <row r="65" spans="1:11" ht="12.75">
      <c r="A65" s="193"/>
      <c r="B65" s="196" t="s">
        <v>577</v>
      </c>
      <c r="C65" s="200">
        <v>0</v>
      </c>
      <c r="D65" s="200"/>
      <c r="E65" s="201"/>
      <c r="F65" s="215">
        <v>0</v>
      </c>
      <c r="G65" s="304" t="s">
        <v>578</v>
      </c>
      <c r="H65" s="335">
        <f t="shared" si="0"/>
        <v>29210240</v>
      </c>
      <c r="I65" s="335">
        <f t="shared" si="1"/>
        <v>0</v>
      </c>
      <c r="J65" s="242">
        <v>29210240</v>
      </c>
      <c r="K65" s="242">
        <v>0</v>
      </c>
    </row>
    <row r="66" spans="1:11" ht="12.75">
      <c r="A66" s="193"/>
      <c r="B66" s="196" t="s">
        <v>579</v>
      </c>
      <c r="C66" s="200">
        <v>0</v>
      </c>
      <c r="D66" s="200"/>
      <c r="E66" s="201"/>
      <c r="F66" s="215">
        <v>0</v>
      </c>
      <c r="G66" s="304" t="s">
        <v>580</v>
      </c>
      <c r="H66" s="335">
        <f t="shared" si="0"/>
        <v>0</v>
      </c>
      <c r="I66" s="335">
        <f t="shared" si="1"/>
        <v>0</v>
      </c>
      <c r="J66" s="242">
        <v>0</v>
      </c>
      <c r="K66" s="242">
        <v>0</v>
      </c>
    </row>
    <row r="67" spans="1:11" ht="12.75">
      <c r="A67" s="193"/>
      <c r="B67" s="196" t="s">
        <v>581</v>
      </c>
      <c r="C67" s="200">
        <v>2913000</v>
      </c>
      <c r="D67" s="200"/>
      <c r="E67" s="201"/>
      <c r="F67" s="215">
        <v>138480088</v>
      </c>
      <c r="G67" s="304" t="s">
        <v>582</v>
      </c>
      <c r="H67" s="335">
        <f t="shared" si="0"/>
        <v>0</v>
      </c>
      <c r="I67" s="335">
        <f t="shared" si="1"/>
        <v>0</v>
      </c>
      <c r="J67" s="242">
        <v>0</v>
      </c>
      <c r="K67" s="242">
        <v>0</v>
      </c>
    </row>
    <row r="68" spans="1:11" ht="12.75">
      <c r="A68" s="193"/>
      <c r="B68" s="192" t="s">
        <v>403</v>
      </c>
      <c r="C68" s="203">
        <f>SUM(C58:C67)</f>
        <v>6296323570</v>
      </c>
      <c r="D68" s="203"/>
      <c r="E68" s="204"/>
      <c r="F68" s="204">
        <f>SUM(F58:F67)</f>
        <v>14655898727</v>
      </c>
      <c r="G68" s="304"/>
      <c r="H68" s="335">
        <f t="shared" si="0"/>
        <v>1270612763</v>
      </c>
      <c r="I68" s="335">
        <f t="shared" si="1"/>
        <v>111987337.92000002</v>
      </c>
      <c r="J68" s="206">
        <v>1270612763</v>
      </c>
      <c r="K68" s="206">
        <v>111987337.92000002</v>
      </c>
    </row>
    <row r="69" spans="1:11" ht="12.75">
      <c r="A69" s="193"/>
      <c r="B69" s="196"/>
      <c r="C69" s="204"/>
      <c r="D69" s="204"/>
      <c r="E69" s="204"/>
      <c r="F69" s="204"/>
      <c r="G69" s="304"/>
      <c r="H69" s="335">
        <f t="shared" si="0"/>
        <v>0</v>
      </c>
      <c r="I69" s="335">
        <f t="shared" si="1"/>
        <v>0</v>
      </c>
      <c r="J69" s="214"/>
      <c r="K69" s="214"/>
    </row>
    <row r="70" spans="1:11" ht="14.25">
      <c r="A70" s="237" t="s">
        <v>583</v>
      </c>
      <c r="B70" s="237"/>
      <c r="C70" s="197" t="s">
        <v>351</v>
      </c>
      <c r="D70" s="197"/>
      <c r="E70" s="198"/>
      <c r="F70" s="198" t="s">
        <v>352</v>
      </c>
      <c r="G70" s="304" t="s">
        <v>584</v>
      </c>
      <c r="H70" s="335">
        <f t="shared" si="0"/>
        <v>0</v>
      </c>
      <c r="I70" s="335">
        <f t="shared" si="1"/>
        <v>0</v>
      </c>
      <c r="J70" s="302"/>
      <c r="K70" s="302"/>
    </row>
    <row r="71" spans="1:11" ht="12.75">
      <c r="A71" s="193"/>
      <c r="B71" s="196" t="s">
        <v>585</v>
      </c>
      <c r="C71" s="200">
        <v>14924380492</v>
      </c>
      <c r="D71" s="200"/>
      <c r="E71" s="201"/>
      <c r="F71" s="201">
        <v>12404889859</v>
      </c>
      <c r="G71" s="304"/>
      <c r="H71" s="335"/>
      <c r="I71" s="335"/>
      <c r="J71" s="242"/>
      <c r="K71" s="242"/>
    </row>
    <row r="72" spans="1:11" ht="12.75">
      <c r="A72" s="193"/>
      <c r="B72" s="196" t="s">
        <v>586</v>
      </c>
      <c r="C72" s="201"/>
      <c r="D72" s="201">
        <v>2552302267</v>
      </c>
      <c r="E72" s="201"/>
      <c r="F72" s="201">
        <v>0</v>
      </c>
      <c r="G72" s="304"/>
      <c r="H72" s="335"/>
      <c r="I72" s="335"/>
      <c r="J72" s="242"/>
      <c r="K72" s="242"/>
    </row>
    <row r="73" spans="1:11" ht="12.75">
      <c r="A73" s="193"/>
      <c r="B73" s="196" t="s">
        <v>587</v>
      </c>
      <c r="C73" s="200">
        <v>193750286</v>
      </c>
      <c r="D73" s="200"/>
      <c r="E73" s="201"/>
      <c r="F73" s="201">
        <v>750912727</v>
      </c>
      <c r="G73" s="355"/>
      <c r="H73" s="335"/>
      <c r="I73" s="335"/>
      <c r="J73" s="242"/>
      <c r="K73" s="242"/>
    </row>
    <row r="74" spans="1:11" ht="12.75">
      <c r="A74" s="193"/>
      <c r="B74" s="196" t="s">
        <v>555</v>
      </c>
      <c r="C74" s="200">
        <v>1213672232</v>
      </c>
      <c r="D74" s="200"/>
      <c r="E74" s="217"/>
      <c r="F74" s="217">
        <v>3033280406</v>
      </c>
      <c r="G74" s="304" t="s">
        <v>588</v>
      </c>
      <c r="H74" s="335">
        <f t="shared" si="0"/>
        <v>0</v>
      </c>
      <c r="I74" s="335">
        <f t="shared" si="1"/>
        <v>53209069</v>
      </c>
      <c r="J74" s="356">
        <v>0</v>
      </c>
      <c r="K74" s="357">
        <v>53209069</v>
      </c>
    </row>
    <row r="75" spans="1:21" ht="12.75">
      <c r="A75" s="193"/>
      <c r="B75" s="192" t="s">
        <v>403</v>
      </c>
      <c r="C75" s="203">
        <v>18884105277</v>
      </c>
      <c r="D75" s="203"/>
      <c r="E75" s="204"/>
      <c r="F75" s="204">
        <v>16189082992</v>
      </c>
      <c r="G75" s="355"/>
      <c r="H75" s="335">
        <f t="shared" si="0"/>
        <v>0</v>
      </c>
      <c r="I75" s="335">
        <f t="shared" si="1"/>
        <v>53209069</v>
      </c>
      <c r="J75" s="206">
        <v>0</v>
      </c>
      <c r="K75" s="206">
        <v>53209069</v>
      </c>
      <c r="T75" s="164"/>
      <c r="U75" s="164"/>
    </row>
    <row r="76" spans="1:11" ht="12.75">
      <c r="A76" s="237" t="s">
        <v>589</v>
      </c>
      <c r="B76" s="237"/>
      <c r="C76" s="203">
        <v>18506055041</v>
      </c>
      <c r="D76" s="203"/>
      <c r="E76" s="204"/>
      <c r="F76" s="204">
        <v>22895172803</v>
      </c>
      <c r="G76" s="304"/>
      <c r="H76" s="335">
        <f t="shared" si="0"/>
        <v>0</v>
      </c>
      <c r="I76" s="335">
        <f t="shared" si="1"/>
        <v>0</v>
      </c>
      <c r="J76" s="302"/>
      <c r="K76" s="302"/>
    </row>
    <row r="77" spans="1:11" ht="12.75">
      <c r="A77" s="193"/>
      <c r="B77" s="196" t="s">
        <v>590</v>
      </c>
      <c r="C77" s="201"/>
      <c r="D77" s="201"/>
      <c r="E77" s="201"/>
      <c r="F77" s="201"/>
      <c r="G77" s="304" t="s">
        <v>591</v>
      </c>
      <c r="H77" s="335">
        <f t="shared" si="0"/>
        <v>0</v>
      </c>
      <c r="I77" s="335">
        <f t="shared" si="1"/>
        <v>0</v>
      </c>
      <c r="J77" s="242">
        <f>'[2]Khac'!M10</f>
        <v>0</v>
      </c>
      <c r="K77" s="242">
        <f>'[2]Khac'!I10</f>
        <v>0</v>
      </c>
    </row>
    <row r="78" spans="1:11" ht="12.75">
      <c r="A78" s="193"/>
      <c r="B78" s="196" t="s">
        <v>592</v>
      </c>
      <c r="C78" s="200">
        <v>583550183</v>
      </c>
      <c r="D78" s="200"/>
      <c r="E78" s="201"/>
      <c r="F78" s="200">
        <v>748958311</v>
      </c>
      <c r="G78" s="200"/>
      <c r="H78" s="335">
        <f t="shared" si="0"/>
        <v>0</v>
      </c>
      <c r="I78" s="335">
        <f t="shared" si="1"/>
        <v>0</v>
      </c>
      <c r="J78" s="242">
        <f>'[2]Khac'!M12</f>
        <v>0</v>
      </c>
      <c r="K78" s="242">
        <f>'[2]Khac'!I12</f>
        <v>0</v>
      </c>
    </row>
    <row r="79" spans="1:11" ht="12.75">
      <c r="A79" s="193"/>
      <c r="B79" s="196" t="s">
        <v>593</v>
      </c>
      <c r="C79" s="201"/>
      <c r="D79" s="201"/>
      <c r="E79" s="201"/>
      <c r="F79" s="201"/>
      <c r="G79" s="201"/>
      <c r="H79" s="335">
        <f t="shared" si="0"/>
        <v>0</v>
      </c>
      <c r="I79" s="335">
        <f t="shared" si="1"/>
        <v>0</v>
      </c>
      <c r="J79" s="242">
        <f>'[2]Khac'!M14</f>
        <v>0</v>
      </c>
      <c r="K79" s="242">
        <f>'[2]Khac'!I14</f>
        <v>0</v>
      </c>
    </row>
    <row r="80" spans="1:11" ht="12.75">
      <c r="A80" s="193"/>
      <c r="B80" s="196" t="s">
        <v>594</v>
      </c>
      <c r="C80" s="358"/>
      <c r="D80" s="358">
        <v>16961870000</v>
      </c>
      <c r="E80" s="201"/>
      <c r="F80" s="358">
        <v>17671800000</v>
      </c>
      <c r="G80" s="358">
        <v>17671800000</v>
      </c>
      <c r="H80" s="335">
        <f t="shared" si="0"/>
        <v>0</v>
      </c>
      <c r="I80" s="335">
        <f t="shared" si="1"/>
        <v>0</v>
      </c>
      <c r="J80" s="242">
        <f>'[2]Khac'!M15</f>
        <v>0</v>
      </c>
      <c r="K80" s="242">
        <f>'[2]Khac'!I15</f>
        <v>0</v>
      </c>
    </row>
    <row r="81" spans="1:11" ht="12.75">
      <c r="A81" s="193"/>
      <c r="B81" s="196" t="s">
        <v>595</v>
      </c>
      <c r="C81" s="358"/>
      <c r="D81" s="358"/>
      <c r="E81" s="201"/>
      <c r="F81" s="359"/>
      <c r="G81" s="304" t="s">
        <v>596</v>
      </c>
      <c r="H81" s="335">
        <f t="shared" si="0"/>
        <v>0</v>
      </c>
      <c r="I81" s="335">
        <f t="shared" si="1"/>
        <v>4147489540</v>
      </c>
      <c r="J81" s="242">
        <f>'[2]Khac'!M16</f>
        <v>0</v>
      </c>
      <c r="K81" s="242">
        <f>'[2]Khac'!I16</f>
        <v>4147489540</v>
      </c>
    </row>
    <row r="82" spans="1:11" ht="12.75">
      <c r="A82" s="193"/>
      <c r="B82" s="196" t="s">
        <v>597</v>
      </c>
      <c r="C82" s="358"/>
      <c r="D82" s="358">
        <v>960634858</v>
      </c>
      <c r="E82" s="201"/>
      <c r="F82" s="201">
        <v>4474414492</v>
      </c>
      <c r="G82" s="304" t="s">
        <v>598</v>
      </c>
      <c r="H82" s="335">
        <f>C83-'BCD KT'!D76</f>
        <v>0</v>
      </c>
      <c r="I82" s="335">
        <f t="shared" si="1"/>
        <v>0</v>
      </c>
      <c r="J82" s="242">
        <f>'[2]Khac'!M17</f>
        <v>0</v>
      </c>
      <c r="K82" s="242">
        <f>'[2]Khac'!I17</f>
        <v>0</v>
      </c>
    </row>
    <row r="83" spans="1:11" ht="12.75">
      <c r="A83" s="193"/>
      <c r="B83" s="237" t="s">
        <v>356</v>
      </c>
      <c r="C83" s="203">
        <f>SUM(C77:D82)</f>
        <v>18506055041</v>
      </c>
      <c r="D83" s="203"/>
      <c r="E83" s="204"/>
      <c r="F83" s="204">
        <f>SUM(F77:F82)</f>
        <v>22895172803</v>
      </c>
      <c r="G83" s="355">
        <f>F83-2714173194</f>
        <v>20180999609</v>
      </c>
      <c r="H83" s="335">
        <f t="shared" si="0"/>
        <v>4380702740</v>
      </c>
      <c r="I83" s="335">
        <f t="shared" si="1"/>
        <v>5700073238</v>
      </c>
      <c r="J83" s="206">
        <v>4380702740</v>
      </c>
      <c r="K83" s="206">
        <v>5700073238</v>
      </c>
    </row>
    <row r="84" spans="1:11" ht="12.75">
      <c r="A84" s="237" t="s">
        <v>599</v>
      </c>
      <c r="B84" s="237"/>
      <c r="C84" s="197" t="s">
        <v>351</v>
      </c>
      <c r="D84" s="197"/>
      <c r="E84" s="198"/>
      <c r="F84" s="198" t="s">
        <v>352</v>
      </c>
      <c r="G84" s="304"/>
      <c r="H84" s="335">
        <f t="shared" si="0"/>
        <v>0</v>
      </c>
      <c r="I84" s="335">
        <f t="shared" si="1"/>
        <v>0</v>
      </c>
      <c r="J84" s="302"/>
      <c r="K84" s="302"/>
    </row>
    <row r="85" spans="1:11" ht="12.75">
      <c r="A85" s="193"/>
      <c r="B85" s="196" t="s">
        <v>600</v>
      </c>
      <c r="C85" s="200">
        <v>0</v>
      </c>
      <c r="D85" s="200"/>
      <c r="E85" s="201"/>
      <c r="F85" s="201">
        <v>0</v>
      </c>
      <c r="G85" s="304" t="s">
        <v>601</v>
      </c>
      <c r="H85" s="335">
        <f t="shared" si="0"/>
        <v>0</v>
      </c>
      <c r="I85" s="335">
        <f t="shared" si="1"/>
        <v>0</v>
      </c>
      <c r="J85" s="242">
        <v>0</v>
      </c>
      <c r="K85" s="242">
        <v>0</v>
      </c>
    </row>
    <row r="86" spans="1:11" ht="12.75">
      <c r="A86" s="193"/>
      <c r="B86" s="196" t="s">
        <v>602</v>
      </c>
      <c r="C86" s="200">
        <v>0</v>
      </c>
      <c r="D86" s="200"/>
      <c r="E86" s="201"/>
      <c r="F86" s="201">
        <v>0</v>
      </c>
      <c r="G86" s="304" t="s">
        <v>603</v>
      </c>
      <c r="H86" s="335">
        <f t="shared" si="0"/>
        <v>177290639524</v>
      </c>
      <c r="I86" s="335">
        <f t="shared" si="1"/>
        <v>211966855074</v>
      </c>
      <c r="J86" s="242">
        <v>177290639524</v>
      </c>
      <c r="K86" s="242">
        <v>211966855074</v>
      </c>
    </row>
    <row r="87" spans="1:11" ht="12.75">
      <c r="A87" s="193"/>
      <c r="B87" s="237" t="s">
        <v>356</v>
      </c>
      <c r="C87" s="200">
        <f>SUM(C85:C86)</f>
        <v>0</v>
      </c>
      <c r="D87" s="200"/>
      <c r="E87" s="204"/>
      <c r="F87" s="204">
        <f>SUM(F85:F86)</f>
        <v>0</v>
      </c>
      <c r="G87" s="304"/>
      <c r="H87" s="335">
        <f t="shared" si="0"/>
        <v>177290639524</v>
      </c>
      <c r="I87" s="335">
        <f t="shared" si="1"/>
        <v>211966855074</v>
      </c>
      <c r="J87" s="206">
        <v>177290639524</v>
      </c>
      <c r="K87" s="206">
        <v>211966855074</v>
      </c>
    </row>
    <row r="88" spans="1:11" ht="12.75">
      <c r="A88" s="237" t="s">
        <v>604</v>
      </c>
      <c r="B88" s="237"/>
      <c r="C88" s="201"/>
      <c r="D88" s="201"/>
      <c r="E88" s="201"/>
      <c r="F88" s="201"/>
      <c r="G88" s="304"/>
      <c r="H88" s="335">
        <f t="shared" si="0"/>
        <v>0</v>
      </c>
      <c r="I88" s="335">
        <f t="shared" si="1"/>
        <v>0</v>
      </c>
      <c r="J88" s="302"/>
      <c r="K88" s="302"/>
    </row>
    <row r="89" spans="2:11" ht="12.75">
      <c r="B89" s="237" t="s">
        <v>605</v>
      </c>
      <c r="C89" s="203">
        <f>C90+C91+C92</f>
        <v>92335449568</v>
      </c>
      <c r="D89" s="203"/>
      <c r="E89" s="204"/>
      <c r="F89" s="204">
        <f>F90+F91+F92</f>
        <v>64371221177</v>
      </c>
      <c r="G89" s="304" t="s">
        <v>606</v>
      </c>
      <c r="H89" s="335">
        <f t="shared" si="0"/>
        <v>119086325819</v>
      </c>
      <c r="I89" s="335">
        <f t="shared" si="1"/>
        <v>124269281452</v>
      </c>
      <c r="J89" s="242">
        <v>119086325819</v>
      </c>
      <c r="K89" s="242">
        <v>124269281452</v>
      </c>
    </row>
    <row r="90" spans="1:11" s="153" customFormat="1" ht="12.75">
      <c r="A90" s="193"/>
      <c r="B90" s="196" t="s">
        <v>607</v>
      </c>
      <c r="C90" s="200">
        <v>92335449568</v>
      </c>
      <c r="D90" s="200"/>
      <c r="E90" s="217"/>
      <c r="F90" s="201">
        <v>64371221177</v>
      </c>
      <c r="G90" s="304"/>
      <c r="H90" s="335"/>
      <c r="I90" s="335">
        <f t="shared" si="1"/>
        <v>0</v>
      </c>
      <c r="K90" s="242"/>
    </row>
    <row r="91" spans="1:11" ht="12.75">
      <c r="A91" s="193"/>
      <c r="B91" s="196" t="s">
        <v>608</v>
      </c>
      <c r="C91" s="201"/>
      <c r="D91" s="201"/>
      <c r="E91" s="201"/>
      <c r="F91" s="201"/>
      <c r="G91" s="304"/>
      <c r="H91" s="335">
        <f t="shared" si="0"/>
        <v>0</v>
      </c>
      <c r="I91" s="335">
        <f t="shared" si="1"/>
        <v>0</v>
      </c>
      <c r="J91" s="242"/>
      <c r="K91" s="242"/>
    </row>
    <row r="92" spans="1:11" ht="12.75">
      <c r="A92" s="193"/>
      <c r="B92" s="196" t="s">
        <v>609</v>
      </c>
      <c r="C92" s="200">
        <v>0</v>
      </c>
      <c r="D92" s="200"/>
      <c r="E92" s="201"/>
      <c r="F92" s="201">
        <v>0</v>
      </c>
      <c r="G92" s="304"/>
      <c r="H92" s="335">
        <f t="shared" si="0"/>
        <v>0</v>
      </c>
      <c r="I92" s="335">
        <f t="shared" si="1"/>
        <v>0</v>
      </c>
      <c r="J92" s="242"/>
      <c r="K92" s="242"/>
    </row>
    <row r="93" spans="2:11" ht="12.75">
      <c r="B93" s="237" t="s">
        <v>610</v>
      </c>
      <c r="C93" s="200">
        <v>0</v>
      </c>
      <c r="D93" s="200"/>
      <c r="E93" s="201"/>
      <c r="F93" s="201">
        <v>0</v>
      </c>
      <c r="G93" s="304" t="s">
        <v>611</v>
      </c>
      <c r="H93" s="335">
        <f t="shared" si="0"/>
        <v>0</v>
      </c>
      <c r="I93" s="335">
        <f t="shared" si="1"/>
        <v>0</v>
      </c>
      <c r="J93" s="242">
        <v>0</v>
      </c>
      <c r="K93" s="242">
        <v>0</v>
      </c>
    </row>
    <row r="94" spans="1:11" ht="12.75">
      <c r="A94" s="193"/>
      <c r="B94" s="196" t="s">
        <v>612</v>
      </c>
      <c r="C94" s="201"/>
      <c r="D94" s="201"/>
      <c r="E94" s="201"/>
      <c r="F94" s="201"/>
      <c r="G94" s="304"/>
      <c r="H94" s="335">
        <f t="shared" si="0"/>
        <v>0</v>
      </c>
      <c r="I94" s="335">
        <f t="shared" si="1"/>
        <v>0</v>
      </c>
      <c r="J94" s="242"/>
      <c r="K94" s="242"/>
    </row>
    <row r="95" spans="1:11" ht="12.75">
      <c r="A95" s="193"/>
      <c r="B95" s="196" t="s">
        <v>613</v>
      </c>
      <c r="C95" s="201"/>
      <c r="D95" s="201"/>
      <c r="E95" s="201"/>
      <c r="F95" s="201"/>
      <c r="G95" s="304"/>
      <c r="H95" s="335">
        <f t="shared" si="0"/>
        <v>0</v>
      </c>
      <c r="I95" s="335">
        <f t="shared" si="1"/>
        <v>0</v>
      </c>
      <c r="J95" s="242"/>
      <c r="K95" s="242"/>
    </row>
    <row r="96" spans="1:11" ht="12.75">
      <c r="A96" s="196"/>
      <c r="B96" s="237" t="s">
        <v>356</v>
      </c>
      <c r="C96" s="203">
        <f>C89+C93</f>
        <v>92335449568</v>
      </c>
      <c r="D96" s="203"/>
      <c r="E96" s="204"/>
      <c r="F96" s="204">
        <f>F89+F93</f>
        <v>64371221177</v>
      </c>
      <c r="G96" s="304"/>
      <c r="H96" s="360">
        <f t="shared" si="0"/>
        <v>119086325819</v>
      </c>
      <c r="I96" s="360">
        <f t="shared" si="1"/>
        <v>124269281452</v>
      </c>
      <c r="J96" s="206">
        <v>119086325819</v>
      </c>
      <c r="K96" s="206">
        <v>124269281452</v>
      </c>
    </row>
    <row r="97" spans="1:7" ht="12.75">
      <c r="A97" s="193"/>
      <c r="B97" s="193"/>
      <c r="C97" s="356"/>
      <c r="D97" s="356"/>
      <c r="E97" s="356"/>
      <c r="F97" s="356"/>
      <c r="G97" s="334"/>
    </row>
    <row r="98" spans="1:7" ht="12.75">
      <c r="A98" s="193"/>
      <c r="B98" s="193"/>
      <c r="C98" s="356"/>
      <c r="D98" s="356"/>
      <c r="E98" s="356"/>
      <c r="F98" s="356"/>
      <c r="G98" s="334"/>
    </row>
    <row r="99" spans="1:7" ht="12.75">
      <c r="A99" s="193"/>
      <c r="B99" s="193"/>
      <c r="C99" s="356"/>
      <c r="D99" s="356"/>
      <c r="E99" s="356"/>
      <c r="F99" s="356"/>
      <c r="G99" s="334"/>
    </row>
    <row r="100" spans="1:7" ht="12.75">
      <c r="A100" s="193"/>
      <c r="B100" s="193"/>
      <c r="C100" s="356"/>
      <c r="D100" s="356"/>
      <c r="E100" s="356"/>
      <c r="F100" s="356"/>
      <c r="G100" s="334"/>
    </row>
    <row r="101" spans="1:7" ht="12.75">
      <c r="A101" s="193"/>
      <c r="B101" s="193"/>
      <c r="C101" s="356"/>
      <c r="D101" s="356"/>
      <c r="E101" s="356"/>
      <c r="F101" s="356"/>
      <c r="G101" s="334"/>
    </row>
    <row r="102" spans="1:7" ht="12.75">
      <c r="A102" s="193"/>
      <c r="B102" s="193"/>
      <c r="C102" s="356"/>
      <c r="D102" s="356"/>
      <c r="E102" s="356"/>
      <c r="F102" s="356"/>
      <c r="G102" s="334"/>
    </row>
    <row r="103" spans="1:7" ht="12.75">
      <c r="A103" s="193"/>
      <c r="B103" s="193"/>
      <c r="C103" s="356"/>
      <c r="D103" s="356"/>
      <c r="E103" s="356"/>
      <c r="F103" s="356"/>
      <c r="G103" s="334"/>
    </row>
    <row r="104" spans="1:7" ht="12.75">
      <c r="A104" s="193"/>
      <c r="B104" s="193"/>
      <c r="C104" s="356"/>
      <c r="D104" s="356"/>
      <c r="E104" s="356"/>
      <c r="F104" s="356"/>
      <c r="G104" s="334"/>
    </row>
    <row r="105" spans="1:7" ht="12.75">
      <c r="A105" s="193"/>
      <c r="B105" s="193"/>
      <c r="C105" s="356"/>
      <c r="D105" s="356"/>
      <c r="E105" s="356"/>
      <c r="F105" s="356"/>
      <c r="G105" s="334"/>
    </row>
    <row r="106" spans="1:7" ht="12.75">
      <c r="A106" s="193"/>
      <c r="B106" s="193"/>
      <c r="C106" s="356"/>
      <c r="D106" s="356"/>
      <c r="E106" s="356"/>
      <c r="F106" s="356"/>
      <c r="G106" s="334"/>
    </row>
    <row r="107" spans="1:7" ht="12.75">
      <c r="A107" s="193"/>
      <c r="B107" s="193"/>
      <c r="G107" s="334"/>
    </row>
    <row r="108" spans="1:7" ht="12.75">
      <c r="A108" s="193"/>
      <c r="B108" s="193"/>
      <c r="G108" s="334"/>
    </row>
    <row r="109" spans="1:7" ht="12.75">
      <c r="A109" s="193"/>
      <c r="B109" s="193"/>
      <c r="G109" s="334"/>
    </row>
    <row r="110" spans="1:7" ht="12.75">
      <c r="A110" s="193"/>
      <c r="B110" s="193"/>
      <c r="G110" s="334"/>
    </row>
    <row r="111" spans="1:7" ht="12.75">
      <c r="A111" s="193"/>
      <c r="B111" s="193"/>
      <c r="G111" s="334"/>
    </row>
    <row r="112" spans="1:7" ht="12.75">
      <c r="A112" s="193"/>
      <c r="B112" s="193"/>
      <c r="G112" s="334"/>
    </row>
    <row r="113" spans="1:7" ht="12.75">
      <c r="A113" s="193"/>
      <c r="B113" s="193"/>
      <c r="G113" s="334"/>
    </row>
    <row r="114" spans="1:7" ht="12.75">
      <c r="A114" s="193"/>
      <c r="B114" s="193"/>
      <c r="G114" s="334"/>
    </row>
    <row r="115" spans="1:7" ht="12.75">
      <c r="A115" s="193"/>
      <c r="B115" s="193"/>
      <c r="G115" s="334"/>
    </row>
    <row r="116" spans="1:7" ht="12.75">
      <c r="A116" s="193"/>
      <c r="B116" s="193"/>
      <c r="G116" s="334"/>
    </row>
    <row r="117" spans="1:7" ht="12.75">
      <c r="A117" s="193"/>
      <c r="B117" s="193"/>
      <c r="G117" s="334"/>
    </row>
    <row r="118" spans="1:7" ht="12.75">
      <c r="A118" s="193"/>
      <c r="B118" s="193"/>
      <c r="G118" s="334"/>
    </row>
    <row r="119" spans="1:7" ht="12.75">
      <c r="A119" s="193"/>
      <c r="B119" s="193"/>
      <c r="G119" s="334"/>
    </row>
    <row r="120" spans="1:7" ht="12.75">
      <c r="A120" s="193"/>
      <c r="B120" s="193"/>
      <c r="G120" s="334"/>
    </row>
    <row r="121" spans="1:7" ht="12.75">
      <c r="A121" s="193"/>
      <c r="B121" s="193"/>
      <c r="G121" s="334"/>
    </row>
    <row r="122" spans="1:7" ht="12.75">
      <c r="A122" s="193"/>
      <c r="B122" s="193"/>
      <c r="G122" s="334"/>
    </row>
    <row r="123" spans="1:7" ht="12.75">
      <c r="A123" s="193"/>
      <c r="B123" s="193"/>
      <c r="G123" s="334"/>
    </row>
    <row r="124" spans="1:7" ht="12.75">
      <c r="A124" s="193"/>
      <c r="B124" s="193"/>
      <c r="G124" s="334"/>
    </row>
    <row r="125" spans="1:7" ht="12.75">
      <c r="A125" s="193"/>
      <c r="B125" s="193"/>
      <c r="G125" s="334"/>
    </row>
    <row r="126" spans="1:7" ht="12.75">
      <c r="A126" s="193"/>
      <c r="B126" s="193"/>
      <c r="G126" s="334"/>
    </row>
    <row r="127" spans="1:7" ht="12.75">
      <c r="A127" s="193"/>
      <c r="B127" s="193"/>
      <c r="G127" s="334"/>
    </row>
    <row r="128" spans="1:7" ht="12.75">
      <c r="A128" s="193"/>
      <c r="B128" s="193"/>
      <c r="G128" s="334"/>
    </row>
    <row r="129" spans="1:7" ht="12.75">
      <c r="A129" s="193"/>
      <c r="B129" s="193"/>
      <c r="G129" s="334"/>
    </row>
    <row r="130" spans="1:7" ht="12.75">
      <c r="A130" s="193"/>
      <c r="B130" s="193"/>
      <c r="G130" s="334"/>
    </row>
    <row r="131" spans="1:7" ht="12.75">
      <c r="A131" s="193"/>
      <c r="B131" s="193"/>
      <c r="G131" s="334"/>
    </row>
    <row r="132" spans="1:7" ht="12.75">
      <c r="A132" s="193"/>
      <c r="B132" s="193"/>
      <c r="G132" s="334"/>
    </row>
    <row r="133" spans="1:7" ht="12.75">
      <c r="A133" s="193"/>
      <c r="B133" s="193"/>
      <c r="G133" s="334"/>
    </row>
    <row r="134" spans="1:7" ht="12.75">
      <c r="A134" s="193"/>
      <c r="B134" s="193"/>
      <c r="G134" s="334"/>
    </row>
    <row r="135" spans="1:7" ht="12.75">
      <c r="A135" s="193"/>
      <c r="B135" s="193"/>
      <c r="G135" s="334"/>
    </row>
    <row r="136" spans="1:7" ht="12.75">
      <c r="A136" s="193"/>
      <c r="B136" s="193"/>
      <c r="G136" s="334"/>
    </row>
    <row r="137" spans="1:7" ht="12.75">
      <c r="A137" s="193"/>
      <c r="B137" s="193"/>
      <c r="G137" s="334"/>
    </row>
    <row r="138" spans="1:7" ht="12.75">
      <c r="A138" s="193"/>
      <c r="B138" s="193"/>
      <c r="G138" s="334"/>
    </row>
    <row r="139" spans="1:7" ht="12.75">
      <c r="A139" s="193"/>
      <c r="B139" s="193"/>
      <c r="G139" s="334"/>
    </row>
    <row r="140" spans="1:7" ht="12.75">
      <c r="A140" s="193"/>
      <c r="B140" s="193"/>
      <c r="G140" s="334"/>
    </row>
    <row r="141" spans="1:7" ht="12.75">
      <c r="A141" s="193"/>
      <c r="B141" s="193"/>
      <c r="G141" s="334"/>
    </row>
    <row r="142" spans="1:7" ht="12.75">
      <c r="A142" s="193"/>
      <c r="B142" s="193"/>
      <c r="G142" s="334"/>
    </row>
    <row r="143" spans="1:7" ht="12.75">
      <c r="A143" s="193"/>
      <c r="B143" s="193"/>
      <c r="G143" s="334"/>
    </row>
    <row r="144" spans="1:7" ht="12.75">
      <c r="A144" s="193"/>
      <c r="B144" s="193"/>
      <c r="G144" s="334"/>
    </row>
    <row r="145" spans="1:7" ht="12.75">
      <c r="A145" s="193"/>
      <c r="B145" s="193"/>
      <c r="G145" s="334"/>
    </row>
    <row r="146" spans="1:7" ht="12.75">
      <c r="A146" s="193"/>
      <c r="B146" s="193"/>
      <c r="G146" s="334"/>
    </row>
    <row r="147" spans="1:7" ht="12.75">
      <c r="A147" s="193"/>
      <c r="B147" s="193"/>
      <c r="G147" s="334"/>
    </row>
    <row r="148" spans="1:7" ht="12.75">
      <c r="A148" s="193"/>
      <c r="B148" s="193"/>
      <c r="G148" s="334"/>
    </row>
    <row r="149" spans="1:7" ht="12.75">
      <c r="A149" s="193"/>
      <c r="B149" s="193"/>
      <c r="G149" s="334"/>
    </row>
    <row r="150" spans="1:7" ht="12.75">
      <c r="A150" s="193"/>
      <c r="B150" s="193"/>
      <c r="G150" s="334"/>
    </row>
    <row r="151" spans="1:7" ht="12.75">
      <c r="A151" s="193"/>
      <c r="B151" s="193"/>
      <c r="G151" s="334"/>
    </row>
    <row r="152" spans="1:7" ht="12.75">
      <c r="A152" s="193"/>
      <c r="B152" s="193"/>
      <c r="G152" s="334"/>
    </row>
    <row r="153" spans="1:7" ht="12.75">
      <c r="A153" s="193"/>
      <c r="B153" s="193"/>
      <c r="G153" s="334"/>
    </row>
    <row r="154" spans="1:7" ht="12.75">
      <c r="A154" s="193"/>
      <c r="B154" s="193"/>
      <c r="G154" s="334"/>
    </row>
    <row r="155" spans="1:7" ht="12.75">
      <c r="A155" s="193"/>
      <c r="B155" s="193"/>
      <c r="G155" s="334"/>
    </row>
    <row r="156" spans="1:7" ht="12.75">
      <c r="A156" s="193"/>
      <c r="B156" s="193"/>
      <c r="G156" s="334"/>
    </row>
    <row r="157" spans="1:7" ht="12.75">
      <c r="A157" s="193"/>
      <c r="B157" s="193"/>
      <c r="G157" s="334"/>
    </row>
    <row r="158" spans="1:7" ht="12.75">
      <c r="A158" s="193"/>
      <c r="B158" s="193"/>
      <c r="G158" s="334"/>
    </row>
    <row r="159" spans="1:7" ht="12.75">
      <c r="A159" s="193"/>
      <c r="B159" s="193"/>
      <c r="G159" s="334"/>
    </row>
    <row r="160" spans="1:7" ht="12.75">
      <c r="A160" s="193"/>
      <c r="B160" s="193"/>
      <c r="G160" s="334"/>
    </row>
    <row r="161" spans="1:7" ht="12.75">
      <c r="A161" s="193"/>
      <c r="B161" s="193"/>
      <c r="G161" s="334"/>
    </row>
    <row r="162" spans="1:7" ht="12.75">
      <c r="A162" s="193"/>
      <c r="B162" s="193"/>
      <c r="G162" s="334"/>
    </row>
    <row r="163" spans="1:7" ht="12.75">
      <c r="A163" s="193"/>
      <c r="B163" s="193"/>
      <c r="G163" s="334"/>
    </row>
    <row r="164" spans="1:7" ht="12.75">
      <c r="A164" s="193"/>
      <c r="B164" s="193"/>
      <c r="G164" s="334"/>
    </row>
    <row r="165" spans="1:7" ht="12.75">
      <c r="A165" s="193"/>
      <c r="B165" s="193"/>
      <c r="G165" s="334"/>
    </row>
    <row r="166" spans="1:7" ht="12.75">
      <c r="A166" s="193"/>
      <c r="B166" s="193"/>
      <c r="G166" s="334"/>
    </row>
    <row r="167" spans="1:7" ht="12.75">
      <c r="A167" s="193"/>
      <c r="B167" s="193"/>
      <c r="G167" s="334"/>
    </row>
    <row r="168" spans="1:7" ht="12.75">
      <c r="A168" s="193"/>
      <c r="B168" s="193"/>
      <c r="G168" s="334"/>
    </row>
    <row r="169" spans="1:7" ht="12.75">
      <c r="A169" s="193"/>
      <c r="B169" s="193"/>
      <c r="G169" s="334"/>
    </row>
    <row r="170" spans="1:7" ht="12.75">
      <c r="A170" s="193"/>
      <c r="B170" s="193"/>
      <c r="G170" s="334"/>
    </row>
    <row r="171" spans="1:7" ht="12.75">
      <c r="A171" s="193"/>
      <c r="B171" s="193"/>
      <c r="G171" s="334"/>
    </row>
    <row r="172" spans="1:7" ht="12.75">
      <c r="A172" s="193"/>
      <c r="B172" s="193"/>
      <c r="G172" s="334"/>
    </row>
    <row r="173" spans="1:7" ht="12.75">
      <c r="A173" s="193"/>
      <c r="B173" s="193"/>
      <c r="G173" s="334"/>
    </row>
    <row r="174" spans="1:7" ht="12.75">
      <c r="A174" s="193"/>
      <c r="B174" s="193"/>
      <c r="G174" s="334"/>
    </row>
    <row r="175" spans="1:7" ht="12.75">
      <c r="A175" s="193"/>
      <c r="B175" s="193"/>
      <c r="G175" s="334"/>
    </row>
    <row r="176" spans="1:7" ht="12.75">
      <c r="A176" s="193"/>
      <c r="B176" s="193"/>
      <c r="G176" s="334"/>
    </row>
    <row r="177" spans="1:7" ht="12.75">
      <c r="A177" s="193"/>
      <c r="B177" s="193"/>
      <c r="G177" s="334"/>
    </row>
    <row r="178" spans="1:7" ht="12.75">
      <c r="A178" s="193"/>
      <c r="B178" s="193"/>
      <c r="G178" s="334"/>
    </row>
    <row r="179" spans="1:7" ht="12.75">
      <c r="A179" s="193"/>
      <c r="B179" s="193"/>
      <c r="G179" s="334"/>
    </row>
    <row r="180" spans="1:7" ht="12.75">
      <c r="A180" s="193"/>
      <c r="B180" s="193"/>
      <c r="G180" s="334"/>
    </row>
    <row r="181" spans="1:7" ht="12.75">
      <c r="A181" s="193"/>
      <c r="B181" s="193"/>
      <c r="G181" s="334"/>
    </row>
    <row r="182" spans="1:7" ht="12.75">
      <c r="A182" s="193"/>
      <c r="B182" s="193"/>
      <c r="G182" s="334"/>
    </row>
    <row r="183" spans="1:7" ht="12.75">
      <c r="A183" s="193"/>
      <c r="B183" s="193"/>
      <c r="G183" s="334"/>
    </row>
    <row r="184" spans="1:7" ht="12.75">
      <c r="A184" s="193"/>
      <c r="B184" s="193"/>
      <c r="G184" s="334"/>
    </row>
    <row r="185" spans="1:7" ht="12.75">
      <c r="A185" s="193"/>
      <c r="B185" s="193"/>
      <c r="G185" s="334"/>
    </row>
    <row r="186" spans="1:7" ht="12.75">
      <c r="A186" s="193"/>
      <c r="B186" s="193"/>
      <c r="G186" s="334"/>
    </row>
    <row r="187" spans="1:7" ht="12.75">
      <c r="A187" s="193"/>
      <c r="B187" s="193"/>
      <c r="G187" s="334"/>
    </row>
    <row r="188" spans="1:7" ht="12.75">
      <c r="A188" s="193"/>
      <c r="B188" s="193"/>
      <c r="G188" s="334"/>
    </row>
    <row r="189" spans="1:7" ht="12.75">
      <c r="A189" s="193"/>
      <c r="B189" s="193"/>
      <c r="G189" s="334"/>
    </row>
    <row r="190" spans="1:7" ht="12.75">
      <c r="A190" s="193"/>
      <c r="B190" s="193"/>
      <c r="G190" s="334"/>
    </row>
    <row r="191" spans="1:7" ht="12.75">
      <c r="A191" s="193"/>
      <c r="B191" s="193"/>
      <c r="G191" s="334"/>
    </row>
    <row r="192" spans="1:7" ht="12.75">
      <c r="A192" s="193"/>
      <c r="B192" s="193"/>
      <c r="G192" s="334"/>
    </row>
    <row r="193" spans="1:7" ht="12.75">
      <c r="A193" s="193"/>
      <c r="B193" s="193"/>
      <c r="G193" s="334"/>
    </row>
    <row r="194" spans="1:7" ht="12.75">
      <c r="A194" s="193"/>
      <c r="B194" s="193"/>
      <c r="G194" s="334"/>
    </row>
    <row r="195" spans="1:7" ht="12.75">
      <c r="A195" s="193"/>
      <c r="B195" s="193"/>
      <c r="G195" s="334"/>
    </row>
    <row r="196" spans="1:7" ht="12.75">
      <c r="A196" s="193"/>
      <c r="B196" s="193"/>
      <c r="G196" s="334"/>
    </row>
    <row r="197" spans="1:7" ht="12.75">
      <c r="A197" s="193"/>
      <c r="B197" s="193"/>
      <c r="G197" s="334"/>
    </row>
    <row r="198" spans="1:7" ht="12.75">
      <c r="A198" s="193"/>
      <c r="B198" s="193"/>
      <c r="G198" s="334"/>
    </row>
    <row r="199" spans="1:7" ht="12.75">
      <c r="A199" s="193"/>
      <c r="B199" s="193"/>
      <c r="G199" s="334"/>
    </row>
    <row r="200" spans="1:7" ht="12.75">
      <c r="A200" s="193"/>
      <c r="B200" s="193"/>
      <c r="G200" s="334"/>
    </row>
    <row r="201" spans="1:7" ht="12.75">
      <c r="A201" s="193"/>
      <c r="B201" s="193"/>
      <c r="G201" s="334"/>
    </row>
    <row r="202" spans="1:7" ht="12.75">
      <c r="A202" s="193"/>
      <c r="B202" s="193"/>
      <c r="G202" s="334"/>
    </row>
    <row r="203" spans="1:7" ht="12.75">
      <c r="A203" s="193"/>
      <c r="B203" s="193"/>
      <c r="G203" s="334"/>
    </row>
    <row r="204" spans="1:7" ht="12.75">
      <c r="A204" s="193"/>
      <c r="B204" s="193"/>
      <c r="G204" s="334"/>
    </row>
    <row r="205" spans="1:7" ht="12.75">
      <c r="A205" s="193"/>
      <c r="B205" s="193"/>
      <c r="G205" s="334"/>
    </row>
    <row r="206" spans="1:7" ht="12.75">
      <c r="A206" s="193"/>
      <c r="B206" s="193"/>
      <c r="G206" s="334"/>
    </row>
    <row r="207" spans="1:7" ht="12.75">
      <c r="A207" s="193"/>
      <c r="B207" s="193"/>
      <c r="G207" s="334"/>
    </row>
    <row r="208" spans="1:7" ht="12.75">
      <c r="A208" s="193"/>
      <c r="B208" s="193"/>
      <c r="G208" s="334"/>
    </row>
    <row r="209" spans="1:7" ht="12.75">
      <c r="A209" s="193"/>
      <c r="B209" s="193"/>
      <c r="G209" s="334"/>
    </row>
    <row r="210" spans="1:7" ht="12.75">
      <c r="A210" s="193"/>
      <c r="B210" s="193"/>
      <c r="G210" s="334"/>
    </row>
    <row r="211" spans="1:7" ht="12.75">
      <c r="A211" s="193"/>
      <c r="B211" s="193"/>
      <c r="G211" s="334"/>
    </row>
    <row r="212" spans="1:7" ht="12.75">
      <c r="A212" s="193"/>
      <c r="B212" s="193"/>
      <c r="G212" s="334"/>
    </row>
    <row r="213" spans="1:7" ht="12.75">
      <c r="A213" s="193"/>
      <c r="B213" s="193"/>
      <c r="G213" s="334"/>
    </row>
    <row r="214" spans="1:7" ht="12.75">
      <c r="A214" s="193"/>
      <c r="B214" s="193"/>
      <c r="G214" s="334"/>
    </row>
    <row r="215" spans="1:7" ht="12.75">
      <c r="A215" s="193"/>
      <c r="B215" s="193"/>
      <c r="G215" s="334"/>
    </row>
    <row r="216" spans="1:7" ht="12.75">
      <c r="A216" s="193"/>
      <c r="B216" s="193"/>
      <c r="G216" s="334"/>
    </row>
    <row r="217" spans="1:7" ht="12.75">
      <c r="A217" s="193"/>
      <c r="B217" s="193"/>
      <c r="G217" s="334"/>
    </row>
    <row r="218" spans="1:7" ht="12.75">
      <c r="A218" s="193"/>
      <c r="B218" s="193"/>
      <c r="G218" s="334"/>
    </row>
    <row r="219" spans="1:7" ht="12.75">
      <c r="A219" s="193"/>
      <c r="B219" s="193"/>
      <c r="G219" s="334"/>
    </row>
    <row r="220" spans="1:7" ht="12.75">
      <c r="A220" s="193"/>
      <c r="B220" s="193"/>
      <c r="G220" s="334"/>
    </row>
    <row r="221" spans="1:7" ht="12.75">
      <c r="A221" s="193"/>
      <c r="B221" s="193"/>
      <c r="G221" s="334"/>
    </row>
    <row r="222" spans="1:7" ht="12.75">
      <c r="A222" s="193"/>
      <c r="B222" s="193"/>
      <c r="G222" s="334"/>
    </row>
    <row r="223" spans="1:7" ht="12.75">
      <c r="A223" s="193"/>
      <c r="B223" s="193"/>
      <c r="G223" s="334"/>
    </row>
    <row r="224" spans="1:7" ht="12.75">
      <c r="A224" s="193"/>
      <c r="B224" s="193"/>
      <c r="G224" s="334"/>
    </row>
  </sheetData>
  <mergeCells count="48">
    <mergeCell ref="H1:I1"/>
    <mergeCell ref="J1:K1"/>
    <mergeCell ref="L1:M1"/>
    <mergeCell ref="N1:O1"/>
    <mergeCell ref="P1:Q1"/>
    <mergeCell ref="R1:S1"/>
    <mergeCell ref="C2:D2"/>
    <mergeCell ref="E2:F2"/>
    <mergeCell ref="C45:D45"/>
    <mergeCell ref="C53:D53"/>
    <mergeCell ref="C54:D54"/>
    <mergeCell ref="C55:D55"/>
    <mergeCell ref="C56:D56"/>
    <mergeCell ref="C57:D57"/>
    <mergeCell ref="J57:K57"/>
    <mergeCell ref="C58:D58"/>
    <mergeCell ref="C59:D59"/>
    <mergeCell ref="C60:D60"/>
    <mergeCell ref="C61:D61"/>
    <mergeCell ref="C62:D62"/>
    <mergeCell ref="C63:D63"/>
    <mergeCell ref="C64:D64"/>
    <mergeCell ref="C65:D65"/>
    <mergeCell ref="C66:D66"/>
    <mergeCell ref="C67:D67"/>
    <mergeCell ref="C68:D68"/>
    <mergeCell ref="C70:D70"/>
    <mergeCell ref="J70:K70"/>
    <mergeCell ref="C71:D71"/>
    <mergeCell ref="C73:D73"/>
    <mergeCell ref="C74:D74"/>
    <mergeCell ref="C75:D75"/>
    <mergeCell ref="C76:D76"/>
    <mergeCell ref="J76:K76"/>
    <mergeCell ref="C78:D78"/>
    <mergeCell ref="F78:G78"/>
    <mergeCell ref="C83:D83"/>
    <mergeCell ref="C84:D84"/>
    <mergeCell ref="J84:K84"/>
    <mergeCell ref="C85:D85"/>
    <mergeCell ref="C86:D86"/>
    <mergeCell ref="C87:D87"/>
    <mergeCell ref="J88:K88"/>
    <mergeCell ref="C89:D89"/>
    <mergeCell ref="C90:D90"/>
    <mergeCell ref="C92:D92"/>
    <mergeCell ref="C93:D93"/>
    <mergeCell ref="C96:D96"/>
  </mergeCells>
  <printOptions/>
  <pageMargins left="0.5298611111111111" right="0.30972222222222223" top="0.1701388888888889" bottom="0.1597222222222222"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G20"/>
  <sheetViews>
    <sheetView workbookViewId="0" topLeftCell="A10">
      <selection activeCell="A1" sqref="A1"/>
    </sheetView>
  </sheetViews>
  <sheetFormatPr defaultColWidth="9.00390625" defaultRowHeight="12.75"/>
  <cols>
    <col min="1" max="1" width="13.625" style="153" customWidth="1"/>
    <col min="2" max="7" width="14.875" style="153" customWidth="1"/>
    <col min="8" max="16384" width="9.125" style="153" customWidth="1"/>
  </cols>
  <sheetData>
    <row r="1" spans="1:7" ht="18" customHeight="1">
      <c r="A1" s="243" t="s">
        <v>614</v>
      </c>
      <c r="B1" s="361"/>
      <c r="C1" s="361"/>
      <c r="D1" s="361"/>
      <c r="E1" s="361"/>
      <c r="F1" s="361"/>
      <c r="G1" s="361"/>
    </row>
    <row r="2" spans="1:7" ht="17.25" customHeight="1">
      <c r="A2" s="362" t="s">
        <v>615</v>
      </c>
      <c r="B2" s="362" t="s">
        <v>165</v>
      </c>
      <c r="C2" s="362"/>
      <c r="D2" s="362"/>
      <c r="E2" s="362" t="s">
        <v>166</v>
      </c>
      <c r="F2" s="362"/>
      <c r="G2" s="362"/>
    </row>
    <row r="3" spans="1:7" ht="42.75" customHeight="1">
      <c r="A3" s="362"/>
      <c r="B3" s="363" t="s">
        <v>616</v>
      </c>
      <c r="C3" s="363" t="s">
        <v>617</v>
      </c>
      <c r="D3" s="363" t="s">
        <v>618</v>
      </c>
      <c r="E3" s="363" t="s">
        <v>616</v>
      </c>
      <c r="F3" s="363" t="s">
        <v>619</v>
      </c>
      <c r="G3" s="363" t="s">
        <v>618</v>
      </c>
    </row>
    <row r="4" spans="1:7" ht="18.75" customHeight="1">
      <c r="A4" s="364" t="s">
        <v>620</v>
      </c>
      <c r="B4" s="365"/>
      <c r="C4" s="362"/>
      <c r="D4" s="362"/>
      <c r="E4" s="362"/>
      <c r="F4" s="362"/>
      <c r="G4" s="362"/>
    </row>
    <row r="5" spans="1:7" ht="18.75" customHeight="1">
      <c r="A5" s="364" t="s">
        <v>621</v>
      </c>
      <c r="B5" s="362"/>
      <c r="C5" s="362"/>
      <c r="D5" s="362"/>
      <c r="E5" s="362"/>
      <c r="F5" s="362"/>
      <c r="G5" s="362"/>
    </row>
    <row r="6" spans="1:7" ht="18.75" customHeight="1">
      <c r="A6" s="364" t="s">
        <v>622</v>
      </c>
      <c r="B6" s="362"/>
      <c r="C6" s="362"/>
      <c r="D6" s="362"/>
      <c r="E6" s="362"/>
      <c r="F6" s="362"/>
      <c r="G6" s="362"/>
    </row>
    <row r="7" spans="1:7" ht="21.75" customHeight="1">
      <c r="A7" s="361"/>
      <c r="B7" s="361"/>
      <c r="C7" s="361"/>
      <c r="D7" s="361"/>
      <c r="E7" s="361"/>
      <c r="F7" s="361"/>
      <c r="G7" s="361"/>
    </row>
    <row r="8" ht="19.5" customHeight="1">
      <c r="A8" s="154" t="s">
        <v>623</v>
      </c>
    </row>
    <row r="9" spans="1:7" ht="20.25" customHeight="1">
      <c r="A9" s="366" t="s">
        <v>624</v>
      </c>
      <c r="B9" s="367"/>
      <c r="C9" s="367"/>
      <c r="D9" s="367"/>
      <c r="E9" s="368"/>
      <c r="F9" s="156" t="s">
        <v>625</v>
      </c>
      <c r="G9" s="158" t="s">
        <v>127</v>
      </c>
    </row>
    <row r="10" spans="1:7" ht="18" customHeight="1">
      <c r="A10" s="369" t="s">
        <v>626</v>
      </c>
      <c r="B10" s="370"/>
      <c r="C10" s="370"/>
      <c r="D10" s="370"/>
      <c r="E10" s="371"/>
      <c r="F10" s="372"/>
      <c r="G10" s="373"/>
    </row>
    <row r="11" spans="1:7" ht="18" customHeight="1">
      <c r="A11" s="374" t="s">
        <v>627</v>
      </c>
      <c r="B11" s="375"/>
      <c r="C11" s="375"/>
      <c r="D11" s="375"/>
      <c r="E11" s="376"/>
      <c r="F11" s="377"/>
      <c r="G11" s="378"/>
    </row>
    <row r="12" spans="1:7" ht="18" customHeight="1">
      <c r="A12" s="374" t="s">
        <v>628</v>
      </c>
      <c r="B12" s="375"/>
      <c r="C12" s="375"/>
      <c r="D12" s="375"/>
      <c r="E12" s="376"/>
      <c r="F12" s="377"/>
      <c r="G12" s="378"/>
    </row>
    <row r="13" spans="1:7" ht="18" customHeight="1">
      <c r="A13" s="379" t="s">
        <v>629</v>
      </c>
      <c r="B13" s="380"/>
      <c r="C13" s="380"/>
      <c r="D13" s="380"/>
      <c r="E13" s="381"/>
      <c r="F13" s="382"/>
      <c r="G13" s="383"/>
    </row>
    <row r="14" spans="1:7" ht="21.75" customHeight="1">
      <c r="A14" s="366" t="s">
        <v>630</v>
      </c>
      <c r="B14" s="367"/>
      <c r="C14" s="367"/>
      <c r="D14" s="367"/>
      <c r="E14" s="368"/>
      <c r="F14" s="384"/>
      <c r="G14" s="384"/>
    </row>
    <row r="15" spans="1:7" ht="24" customHeight="1">
      <c r="A15" s="385"/>
      <c r="B15" s="367"/>
      <c r="C15" s="367"/>
      <c r="D15" s="367"/>
      <c r="E15" s="367"/>
      <c r="F15" s="367"/>
      <c r="G15" s="367"/>
    </row>
    <row r="16" spans="1:7" ht="20.25" customHeight="1">
      <c r="A16" s="366" t="s">
        <v>631</v>
      </c>
      <c r="B16" s="385"/>
      <c r="C16" s="385"/>
      <c r="D16" s="386"/>
      <c r="E16" s="386"/>
      <c r="F16" s="387" t="s">
        <v>625</v>
      </c>
      <c r="G16" s="388" t="s">
        <v>127</v>
      </c>
    </row>
    <row r="17" spans="1:7" ht="17.25" customHeight="1">
      <c r="A17" s="389" t="s">
        <v>632</v>
      </c>
      <c r="B17" s="390"/>
      <c r="C17" s="390"/>
      <c r="D17" s="390"/>
      <c r="E17" s="391"/>
      <c r="F17" s="372"/>
      <c r="G17" s="373"/>
    </row>
    <row r="18" spans="1:7" ht="17.25" customHeight="1">
      <c r="A18" s="392" t="s">
        <v>633</v>
      </c>
      <c r="B18" s="393"/>
      <c r="C18" s="393"/>
      <c r="D18" s="393"/>
      <c r="E18" s="378"/>
      <c r="F18" s="377"/>
      <c r="G18" s="378"/>
    </row>
    <row r="19" spans="1:7" ht="17.25" customHeight="1">
      <c r="A19" s="392" t="s">
        <v>634</v>
      </c>
      <c r="B19" s="393"/>
      <c r="C19" s="393"/>
      <c r="D19" s="393"/>
      <c r="E19" s="378"/>
      <c r="F19" s="394"/>
      <c r="G19" s="395"/>
    </row>
    <row r="20" spans="1:7" ht="21.75" customHeight="1">
      <c r="A20" s="366" t="s">
        <v>635</v>
      </c>
      <c r="B20" s="385"/>
      <c r="C20" s="385"/>
      <c r="D20" s="386"/>
      <c r="E20" s="386"/>
      <c r="F20" s="384"/>
      <c r="G20" s="368"/>
    </row>
    <row r="27" ht="24.75" customHeight="1"/>
  </sheetData>
  <mergeCells count="5">
    <mergeCell ref="A2:A3"/>
    <mergeCell ref="B2:D2"/>
    <mergeCell ref="E2:G2"/>
    <mergeCell ref="D16:E16"/>
    <mergeCell ref="D20:E20"/>
  </mergeCells>
  <printOptions/>
  <pageMargins left="0.6597222222222222" right="0.30972222222222223" top="0.8201388888888889"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PHONG TAI VU</dc:creator>
  <cp:keywords/>
  <dc:description/>
  <cp:lastModifiedBy>tnm</cp:lastModifiedBy>
  <cp:lastPrinted>2010-11-20T02:01:38Z</cp:lastPrinted>
  <dcterms:created xsi:type="dcterms:W3CDTF">2002-02-09T11:22:36Z</dcterms:created>
  <dcterms:modified xsi:type="dcterms:W3CDTF">2010-11-20T02:02:36Z</dcterms:modified>
  <cp:category/>
  <cp:version/>
  <cp:contentType/>
  <cp:contentStatus/>
</cp:coreProperties>
</file>